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MALE" sheetId="1" r:id="rId1"/>
    <sheet name="Prov(form 16)" sheetId="2" r:id="rId2"/>
  </sheets>
  <definedNames>
    <definedName name="_xlnm.Print_Area" localSheetId="0">'MALE'!$A$1:$Q$67</definedName>
    <definedName name="_xlnm.Print_Area" localSheetId="1">'Prov(form 16)'!$A$1:$I$71</definedName>
  </definedNames>
  <calcPr fullCalcOnLoad="1"/>
</workbook>
</file>

<file path=xl/sharedStrings.xml><?xml version="1.0" encoding="utf-8"?>
<sst xmlns="http://schemas.openxmlformats.org/spreadsheetml/2006/main" count="245" uniqueCount="195">
  <si>
    <t>Provisional Tax Calculation for the Financial Year 2015-16  (business.mapsofindia.com)</t>
  </si>
  <si>
    <t>NAME</t>
  </si>
  <si>
    <t xml:space="preserve">PAN </t>
  </si>
  <si>
    <t>DESIGNATION</t>
  </si>
  <si>
    <t>ID</t>
  </si>
  <si>
    <t>From</t>
  </si>
  <si>
    <t>Days</t>
  </si>
  <si>
    <t>TOTAL</t>
  </si>
  <si>
    <t>To</t>
  </si>
  <si>
    <t>Attendance</t>
  </si>
  <si>
    <t>:</t>
  </si>
  <si>
    <t>Structure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</si>
  <si>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</si>
  <si>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</si>
  <si>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</si>
  <si>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</si>
  <si>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</si>
  <si>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</si>
  <si>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</si>
  <si>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</si>
  <si>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</si>
  <si>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</si>
  <si>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</si>
  <si>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</si>
  <si>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Basic</t>
  </si>
  <si>
    <t>HRA</t>
  </si>
  <si>
    <t>m</t>
  </si>
  <si>
    <t>Exemption of HRA u/s 10(13A)</t>
  </si>
  <si>
    <t>Transport Allownace</t>
  </si>
  <si>
    <t>Exemption of TA u/s 10(14)</t>
  </si>
  <si>
    <t>Special Allowance</t>
  </si>
  <si>
    <t>City Compensatary Allowance</t>
  </si>
  <si>
    <t>Refre,Allowance</t>
  </si>
  <si>
    <t>Arrears(of last year)</t>
  </si>
  <si>
    <t>Other payments :</t>
  </si>
  <si>
    <t>AIP/SIP/PIP/V.Pay</t>
  </si>
  <si>
    <t>Refferal Claim</t>
  </si>
  <si>
    <t>Taxable Reimb.</t>
  </si>
  <si>
    <t>Leave Encashment</t>
  </si>
  <si>
    <t>Notice Pay Recovery/reimb</t>
  </si>
  <si>
    <t xml:space="preserve">Tour </t>
  </si>
  <si>
    <t>LTA</t>
  </si>
  <si>
    <t>Any other income of the employee reported by him</t>
  </si>
  <si>
    <t>Prv employer income (after prof tax if any)</t>
  </si>
  <si>
    <t>Total</t>
  </si>
  <si>
    <t>Perquisites/Others</t>
  </si>
  <si>
    <t>Company leased Accomodation</t>
  </si>
  <si>
    <t>Less Borne by the Employee</t>
  </si>
  <si>
    <t>Medical Reimb</t>
  </si>
  <si>
    <t>Interest free loans</t>
  </si>
  <si>
    <t>Sweeper,Gardener &amp; Watchman</t>
  </si>
  <si>
    <t>Car Perks</t>
  </si>
  <si>
    <t>Hard Furnishing</t>
  </si>
  <si>
    <t>Interest on Housing Loan</t>
  </si>
  <si>
    <t>Loss from house property</t>
  </si>
  <si>
    <t>Taxable Income</t>
  </si>
  <si>
    <t>Less : Deductions under Chapter VIA</t>
  </si>
  <si>
    <t>80C</t>
  </si>
  <si>
    <t>Prv employer savings under 80C</t>
  </si>
  <si>
    <t>LIFE INSURANCE PREMIUM</t>
  </si>
  <si>
    <t>ULIP</t>
  </si>
  <si>
    <t>NSC</t>
  </si>
  <si>
    <t>PPF</t>
  </si>
  <si>
    <t>HOUSING LOAN PRINCIPAL</t>
  </si>
  <si>
    <t>MUTUAL FUNDS</t>
  </si>
  <si>
    <t>5 yr F.D.POSTAL DEPOSIT SCHEME</t>
  </si>
  <si>
    <t>PENSION PLAN</t>
  </si>
  <si>
    <t>TUTION FEES</t>
  </si>
  <si>
    <t>FIXED DEPOSIT</t>
  </si>
  <si>
    <t>EPF (DEDUCTED)</t>
  </si>
  <si>
    <r>
      <t>80 D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(Mediclaim)</t>
    </r>
  </si>
  <si>
    <t>self</t>
  </si>
  <si>
    <t>parents</t>
  </si>
  <si>
    <r>
      <t>80 E</t>
    </r>
    <r>
      <rPr>
        <sz val="10"/>
        <rFont val="Times New Roman"/>
        <family val="1"/>
      </rPr>
      <t xml:space="preserve">  (Interest Paid on Education Loan)</t>
    </r>
  </si>
  <si>
    <t>80 U</t>
  </si>
  <si>
    <t>Professional Tax (Deductd)</t>
  </si>
  <si>
    <t>Net Taxable Income</t>
  </si>
  <si>
    <t>Tax</t>
  </si>
  <si>
    <t>Education Cess</t>
  </si>
  <si>
    <t>Secondary Education Cess</t>
  </si>
  <si>
    <t>Net tax payable upto</t>
  </si>
  <si>
    <t>Deduction upto</t>
  </si>
  <si>
    <t>Balance Deduction =&gt;</t>
  </si>
  <si>
    <t>Deduction Per Month =&gt;</t>
  </si>
  <si>
    <t xml:space="preserve"> </t>
  </si>
  <si>
    <t>MONTHS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</si>
  <si>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</si>
  <si>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</si>
  <si>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</si>
  <si>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</si>
  <si>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</si>
  <si>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</si>
  <si>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</si>
  <si>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</si>
  <si>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TAX ON SALARY</t>
  </si>
  <si>
    <t>TAX ON OTHERS</t>
  </si>
  <si>
    <t>PRV.EMPLOYER TAX</t>
  </si>
  <si>
    <t>AIP/SIP/PIP</t>
  </si>
  <si>
    <t>REFERAL CLAIM</t>
  </si>
  <si>
    <t>TAXABLE REIMB</t>
  </si>
  <si>
    <t>LEAVE ENCASHMENT</t>
  </si>
  <si>
    <t>NOTICE PAY REIMB</t>
  </si>
  <si>
    <t>TOUR ADVANCE</t>
  </si>
  <si>
    <t>The Exemption Allowance u/s 10(13A) is the least of  the following</t>
  </si>
  <si>
    <t>( In case of Delhi, Bombay, Calcutta &amp; Madras).</t>
  </si>
  <si>
    <t>HRA actually received</t>
  </si>
  <si>
    <t>Rent paid in excess of 10 % of Salary</t>
  </si>
  <si>
    <t>50 % of Salary</t>
  </si>
  <si>
    <t>Maximum exemption allowable</t>
  </si>
  <si>
    <t>(In case of  Cites other than Delhi, Bombay,</t>
  </si>
  <si>
    <t>Calcutta &amp; Madras).</t>
  </si>
  <si>
    <t>40 % of Salary</t>
  </si>
  <si>
    <t xml:space="preserve">LEAVE ENCASHMENT   </t>
  </si>
  <si>
    <t>BASIC SALARY</t>
  </si>
  <si>
    <t>NO. OF DAYS</t>
  </si>
  <si>
    <t>ACTUAL AMOUNT RECEIVED</t>
  </si>
  <si>
    <t>MAXIMUM EXEMPTION</t>
  </si>
  <si>
    <t>10 MONTHS AVERAGE SALARY</t>
  </si>
  <si>
    <t>CASH EQUIV TO LEAVES AT RETIREMENT</t>
  </si>
  <si>
    <t>EXEMPTION</t>
  </si>
  <si>
    <t>LEAVE ENCASHMENT  (TAXABLE)</t>
  </si>
  <si>
    <t>GRATUITY</t>
  </si>
  <si>
    <t>NO. OF YEARS SERVED</t>
  </si>
  <si>
    <t>ACTUAL AMOUNT RECEIVED(15 DAYS SALARY FOR EACH YEAR OF COMPLETED SERVICE OR PART THEREOF IN EXCESS OF 6 MONTHS)</t>
  </si>
  <si>
    <t>10,00,000</t>
  </si>
  <si>
    <t>GRATUITY TAXABLE</t>
  </si>
  <si>
    <t>Registered  Office: 33-35 Thyagraj Nagar,New Delhi-110 003</t>
  </si>
  <si>
    <t>Corporate Office: A-39,Sector-62,NOIDA-201 307</t>
  </si>
  <si>
    <t>Email:nsel@nucleussoftware.com</t>
  </si>
  <si>
    <t>Web:www.nucleussoftware.com</t>
  </si>
  <si>
    <t>NUCLEUS SOFTWARE EXPORTS LTD</t>
  </si>
  <si>
    <t>Provisional Tax Computation for the Financial Year 2011-2012</t>
  </si>
  <si>
    <t>Name</t>
  </si>
  <si>
    <t>Deductor Pan  AAACN5382P</t>
  </si>
  <si>
    <t>Pan No</t>
  </si>
  <si>
    <t>Deductor Tan DELN05326G</t>
  </si>
  <si>
    <t xml:space="preserve">Period </t>
  </si>
  <si>
    <t xml:space="preserve">Name </t>
  </si>
  <si>
    <t>Gender</t>
  </si>
  <si>
    <t>Tax on Income</t>
  </si>
  <si>
    <t>Hra</t>
  </si>
  <si>
    <t>Special Allawance</t>
  </si>
  <si>
    <t>Total Tax</t>
  </si>
  <si>
    <t>Refreshment Allowance/ Food card</t>
  </si>
  <si>
    <t>Tax Deducted</t>
  </si>
  <si>
    <t>Prev Emp TDS(included in above column)</t>
  </si>
  <si>
    <t>Tax Payable / Refundable</t>
  </si>
  <si>
    <t>HRA CALCULATION</t>
  </si>
  <si>
    <t>Metro</t>
  </si>
  <si>
    <t>Non Metro</t>
  </si>
  <si>
    <t>HRA Received</t>
  </si>
  <si>
    <t xml:space="preserve">Rent paid in excess of 10 % </t>
  </si>
  <si>
    <t>50% OR 40% of Basic</t>
  </si>
  <si>
    <t>Gross Income</t>
  </si>
  <si>
    <t>Minimum</t>
  </si>
  <si>
    <t>PERKS</t>
  </si>
  <si>
    <t>HRA Exemption</t>
  </si>
  <si>
    <t>INVESTMENT U/S 80C</t>
  </si>
  <si>
    <t xml:space="preserve"> PREV EMPLOYER SAVINGS(80C)</t>
  </si>
  <si>
    <t xml:space="preserve">PF  </t>
  </si>
  <si>
    <t>Gross salary</t>
  </si>
  <si>
    <t>LIC</t>
  </si>
  <si>
    <t>Conveyance Exemption</t>
  </si>
  <si>
    <t>Medical Exemption</t>
  </si>
  <si>
    <t>POSTAL DEPOSIT SCHEME</t>
  </si>
  <si>
    <t>Salary After Exemption</t>
  </si>
  <si>
    <t>Previous Employer Income</t>
  </si>
  <si>
    <t>Total Income</t>
  </si>
  <si>
    <t>TOTAL INVESTMENTS U/S 80C</t>
  </si>
  <si>
    <t xml:space="preserve">Professional Tax </t>
  </si>
  <si>
    <t>Taxable Salary</t>
  </si>
  <si>
    <t>Income H/P OR Loss H/P</t>
  </si>
  <si>
    <t>Total Deduction</t>
  </si>
  <si>
    <t>Tax Deducted Details</t>
  </si>
  <si>
    <t>APRIL</t>
  </si>
  <si>
    <t>Income From other Sources</t>
  </si>
  <si>
    <t>MAY</t>
  </si>
  <si>
    <t>JUNE</t>
  </si>
  <si>
    <t>JULY</t>
  </si>
  <si>
    <t>AUGUST</t>
  </si>
  <si>
    <t>80CCF Notified additional infrastructure Bonds</t>
  </si>
  <si>
    <t>SEPTEMBER</t>
  </si>
  <si>
    <t>80 D  (Mediclaim-self)</t>
  </si>
  <si>
    <t>OCTOBER</t>
  </si>
  <si>
    <t>80 D  (Mediclaim-parents)</t>
  </si>
  <si>
    <t>NOVEMBER</t>
  </si>
  <si>
    <t>80 E  (Interest Paid on Education Loan)</t>
  </si>
  <si>
    <t>DECEMBER</t>
  </si>
  <si>
    <t>JANUARY</t>
  </si>
  <si>
    <t>Total Deduction chapter VI A</t>
  </si>
  <si>
    <t>FEBRUARY</t>
  </si>
  <si>
    <t>MARCH</t>
  </si>
  <si>
    <t>Other Tax Deduction</t>
  </si>
  <si>
    <t>Prv employer deduction</t>
  </si>
  <si>
    <t>Total Tax Deduction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</si>
</sst>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_);_(* \(#,##0\);_(* \-??_);_(@_)"/>
    <numFmt numFmtId="167" formatCode="D\-MMM\-YY"/>
    <numFmt numFmtId="168" formatCode="#,##0;[RED]#,##0"/>
    <numFmt numFmtId="169" formatCode="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0" fillId="0" borderId="0">
      <alignment/>
      <protection/>
    </xf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4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6" fontId="19" fillId="0" borderId="10" xfId="15" applyNumberFormat="1" applyFont="1" applyFill="1" applyBorder="1" applyAlignment="1" applyProtection="1">
      <alignment horizontal="center"/>
      <protection/>
    </xf>
    <xf numFmtId="166" fontId="18" fillId="0" borderId="11" xfId="15" applyNumberFormat="1" applyFont="1" applyFill="1" applyBorder="1" applyAlignment="1" applyProtection="1">
      <alignment/>
      <protection/>
    </xf>
    <xf numFmtId="166" fontId="18" fillId="0" borderId="0" xfId="15" applyNumberFormat="1" applyFont="1" applyFill="1" applyBorder="1" applyAlignment="1" applyProtection="1">
      <alignment/>
      <protection/>
    </xf>
    <xf numFmtId="166" fontId="19" fillId="0" borderId="10" xfId="15" applyNumberFormat="1" applyFont="1" applyFill="1" applyBorder="1" applyAlignment="1" applyProtection="1">
      <alignment horizontal="left"/>
      <protection/>
    </xf>
    <xf numFmtId="164" fontId="20" fillId="0" borderId="12" xfId="0" applyFont="1" applyBorder="1" applyAlignment="1">
      <alignment horizontal="center"/>
    </xf>
    <xf numFmtId="164" fontId="20" fillId="0" borderId="12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4" xfId="0" applyFont="1" applyBorder="1" applyAlignment="1">
      <alignment/>
    </xf>
    <xf numFmtId="166" fontId="19" fillId="0" borderId="16" xfId="15" applyNumberFormat="1" applyFont="1" applyFill="1" applyBorder="1" applyAlignment="1" applyProtection="1">
      <alignment horizontal="left"/>
      <protection/>
    </xf>
    <xf numFmtId="166" fontId="21" fillId="0" borderId="14" xfId="15" applyNumberFormat="1" applyFont="1" applyFill="1" applyBorder="1" applyAlignment="1" applyProtection="1">
      <alignment horizontal="right"/>
      <protection/>
    </xf>
    <xf numFmtId="167" fontId="21" fillId="0" borderId="14" xfId="15" applyNumberFormat="1" applyFont="1" applyFill="1" applyBorder="1" applyAlignment="1" applyProtection="1">
      <alignment horizontal="center"/>
      <protection/>
    </xf>
    <xf numFmtId="166" fontId="19" fillId="0" borderId="14" xfId="15" applyNumberFormat="1" applyFont="1" applyFill="1" applyBorder="1" applyAlignment="1" applyProtection="1">
      <alignment horizontal="center"/>
      <protection/>
    </xf>
    <xf numFmtId="166" fontId="19" fillId="0" borderId="17" xfId="15" applyNumberFormat="1" applyFont="1" applyFill="1" applyBorder="1" applyAlignment="1" applyProtection="1">
      <alignment horizontal="center"/>
      <protection/>
    </xf>
    <xf numFmtId="164" fontId="22" fillId="0" borderId="14" xfId="15" applyNumberFormat="1" applyFont="1" applyFill="1" applyBorder="1" applyAlignment="1" applyProtection="1">
      <alignment horizontal="center"/>
      <protection/>
    </xf>
    <xf numFmtId="166" fontId="21" fillId="0" borderId="17" xfId="15" applyNumberFormat="1" applyFont="1" applyFill="1" applyBorder="1" applyAlignment="1" applyProtection="1">
      <alignment horizontal="right"/>
      <protection/>
    </xf>
    <xf numFmtId="167" fontId="21" fillId="0" borderId="17" xfId="15" applyNumberFormat="1" applyFont="1" applyFill="1" applyBorder="1" applyAlignment="1" applyProtection="1">
      <alignment horizontal="center"/>
      <protection/>
    </xf>
    <xf numFmtId="166" fontId="21" fillId="0" borderId="14" xfId="15" applyNumberFormat="1" applyFont="1" applyFill="1" applyBorder="1" applyAlignment="1" applyProtection="1">
      <alignment horizontal="center"/>
      <protection/>
    </xf>
    <xf numFmtId="164" fontId="23" fillId="0" borderId="14" xfId="0" applyFont="1" applyBorder="1" applyAlignment="1">
      <alignment/>
    </xf>
    <xf numFmtId="166" fontId="21" fillId="0" borderId="18" xfId="15" applyNumberFormat="1" applyFont="1" applyFill="1" applyBorder="1" applyAlignment="1" applyProtection="1">
      <alignment horizontal="center"/>
      <protection/>
    </xf>
    <xf numFmtId="166" fontId="21" fillId="0" borderId="19" xfId="15" applyNumberFormat="1" applyFont="1" applyFill="1" applyBorder="1" applyAlignment="1" applyProtection="1">
      <alignment horizontal="center"/>
      <protection/>
    </xf>
    <xf numFmtId="166" fontId="21" fillId="0" borderId="17" xfId="15" applyNumberFormat="1" applyFont="1" applyFill="1" applyBorder="1" applyAlignment="1" applyProtection="1">
      <alignment horizontal="center"/>
      <protection/>
    </xf>
    <xf numFmtId="166" fontId="18" fillId="0" borderId="20" xfId="15" applyNumberFormat="1" applyFont="1" applyFill="1" applyBorder="1" applyAlignment="1" applyProtection="1">
      <alignment horizontal="left"/>
      <protection/>
    </xf>
    <xf numFmtId="166" fontId="18" fillId="0" borderId="0" xfId="15" applyNumberFormat="1" applyFont="1" applyFill="1" applyBorder="1" applyAlignment="1" applyProtection="1">
      <alignment horizontal="right"/>
      <protection/>
    </xf>
    <xf numFmtId="166" fontId="18" fillId="0" borderId="0" xfId="15" applyNumberFormat="1" applyFont="1" applyFill="1" applyBorder="1" applyAlignment="1" applyProtection="1">
      <alignment horizontal="center"/>
      <protection/>
    </xf>
    <xf numFmtId="166" fontId="18" fillId="0" borderId="21" xfId="15" applyNumberFormat="1" applyFont="1" applyFill="1" applyBorder="1" applyAlignment="1" applyProtection="1">
      <alignment horizontal="right"/>
      <protection/>
    </xf>
    <xf numFmtId="166" fontId="18" fillId="0" borderId="22" xfId="15" applyNumberFormat="1" applyFont="1" applyFill="1" applyBorder="1" applyAlignment="1" applyProtection="1">
      <alignment horizontal="right"/>
      <protection/>
    </xf>
    <xf numFmtId="166" fontId="21" fillId="0" borderId="0" xfId="15" applyNumberFormat="1" applyFont="1" applyFill="1" applyBorder="1" applyAlignment="1" applyProtection="1">
      <alignment/>
      <protection/>
    </xf>
    <xf numFmtId="166" fontId="21" fillId="0" borderId="0" xfId="15" applyNumberFormat="1" applyFont="1" applyFill="1" applyBorder="1" applyAlignment="1" applyProtection="1">
      <alignment horizontal="center"/>
      <protection/>
    </xf>
    <xf numFmtId="166" fontId="18" fillId="0" borderId="22" xfId="0" applyNumberFormat="1" applyFont="1" applyFill="1" applyBorder="1" applyAlignment="1" applyProtection="1">
      <alignment horizontal="right"/>
      <protection/>
    </xf>
    <xf numFmtId="166" fontId="18" fillId="0" borderId="20" xfId="15" applyNumberFormat="1" applyFont="1" applyFill="1" applyBorder="1" applyAlignment="1" applyProtection="1">
      <alignment/>
      <protection/>
    </xf>
    <xf numFmtId="166" fontId="21" fillId="0" borderId="20" xfId="15" applyNumberFormat="1" applyFont="1" applyFill="1" applyBorder="1" applyAlignment="1" applyProtection="1">
      <alignment/>
      <protection/>
    </xf>
    <xf numFmtId="166" fontId="18" fillId="20" borderId="22" xfId="15" applyNumberFormat="1" applyFont="1" applyFill="1" applyBorder="1" applyAlignment="1" applyProtection="1">
      <alignment horizontal="right"/>
      <protection/>
    </xf>
    <xf numFmtId="166" fontId="18" fillId="20" borderId="22" xfId="0" applyNumberFormat="1" applyFont="1" applyFill="1" applyBorder="1" applyAlignment="1" applyProtection="1">
      <alignment horizontal="right"/>
      <protection/>
    </xf>
    <xf numFmtId="166" fontId="18" fillId="0" borderId="22" xfId="15" applyNumberFormat="1" applyFont="1" applyFill="1" applyBorder="1" applyAlignment="1" applyProtection="1">
      <alignment/>
      <protection/>
    </xf>
    <xf numFmtId="166" fontId="18" fillId="0" borderId="0" xfId="15" applyNumberFormat="1" applyFont="1" applyFill="1" applyBorder="1" applyAlignment="1" applyProtection="1">
      <alignment horizontal="left"/>
      <protection/>
    </xf>
    <xf numFmtId="166" fontId="18" fillId="22" borderId="0" xfId="15" applyNumberFormat="1" applyFont="1" applyFill="1" applyBorder="1" applyAlignment="1" applyProtection="1">
      <alignment/>
      <protection/>
    </xf>
    <xf numFmtId="166" fontId="21" fillId="22" borderId="0" xfId="15" applyNumberFormat="1" applyFont="1" applyFill="1" applyBorder="1" applyAlignment="1" applyProtection="1">
      <alignment/>
      <protection/>
    </xf>
    <xf numFmtId="166" fontId="18" fillId="22" borderId="22" xfId="15" applyNumberFormat="1" applyFont="1" applyFill="1" applyBorder="1" applyAlignment="1" applyProtection="1">
      <alignment horizontal="right"/>
      <protection/>
    </xf>
    <xf numFmtId="166" fontId="18" fillId="22" borderId="17" xfId="15" applyNumberFormat="1" applyFont="1" applyFill="1" applyBorder="1" applyAlignment="1" applyProtection="1">
      <alignment/>
      <protection/>
    </xf>
    <xf numFmtId="166" fontId="18" fillId="22" borderId="22" xfId="15" applyNumberFormat="1" applyFont="1" applyFill="1" applyBorder="1" applyAlignment="1" applyProtection="1">
      <alignment/>
      <protection/>
    </xf>
    <xf numFmtId="166" fontId="18" fillId="0" borderId="23" xfId="15" applyNumberFormat="1" applyFont="1" applyFill="1" applyBorder="1" applyAlignment="1" applyProtection="1">
      <alignment horizontal="left"/>
      <protection/>
    </xf>
    <xf numFmtId="166" fontId="21" fillId="0" borderId="24" xfId="15" applyNumberFormat="1" applyFont="1" applyFill="1" applyBorder="1" applyAlignment="1" applyProtection="1">
      <alignment/>
      <protection/>
    </xf>
    <xf numFmtId="166" fontId="21" fillId="0" borderId="25" xfId="15" applyNumberFormat="1" applyFont="1" applyFill="1" applyBorder="1" applyAlignment="1" applyProtection="1">
      <alignment horizontal="right"/>
      <protection/>
    </xf>
    <xf numFmtId="166" fontId="21" fillId="0" borderId="19" xfId="15" applyNumberFormat="1" applyFont="1" applyFill="1" applyBorder="1" applyAlignment="1" applyProtection="1">
      <alignment horizontal="left"/>
      <protection/>
    </xf>
    <xf numFmtId="166" fontId="18" fillId="0" borderId="26" xfId="15" applyNumberFormat="1" applyFont="1" applyFill="1" applyBorder="1" applyAlignment="1" applyProtection="1">
      <alignment/>
      <protection/>
    </xf>
    <xf numFmtId="166" fontId="18" fillId="0" borderId="18" xfId="15" applyNumberFormat="1" applyFont="1" applyFill="1" applyBorder="1" applyAlignment="1" applyProtection="1">
      <alignment/>
      <protection/>
    </xf>
    <xf numFmtId="166" fontId="21" fillId="20" borderId="22" xfId="15" applyNumberFormat="1" applyFont="1" applyFill="1" applyBorder="1" applyAlignment="1" applyProtection="1">
      <alignment horizontal="center"/>
      <protection/>
    </xf>
    <xf numFmtId="166" fontId="18" fillId="0" borderId="25" xfId="15" applyNumberFormat="1" applyFont="1" applyFill="1" applyBorder="1" applyAlignment="1" applyProtection="1">
      <alignment/>
      <protection/>
    </xf>
    <xf numFmtId="166" fontId="18" fillId="0" borderId="25" xfId="15" applyNumberFormat="1" applyFont="1" applyFill="1" applyBorder="1" applyAlignment="1" applyProtection="1">
      <alignment horizontal="right"/>
      <protection/>
    </xf>
    <xf numFmtId="166" fontId="18" fillId="0" borderId="19" xfId="15" applyNumberFormat="1" applyFont="1" applyFill="1" applyBorder="1" applyAlignment="1" applyProtection="1">
      <alignment horizontal="left"/>
      <protection/>
    </xf>
    <xf numFmtId="166" fontId="18" fillId="0" borderId="17" xfId="15" applyNumberFormat="1" applyFont="1" applyFill="1" applyBorder="1" applyAlignment="1" applyProtection="1">
      <alignment horizontal="right"/>
      <protection/>
    </xf>
    <xf numFmtId="166" fontId="21" fillId="0" borderId="21" xfId="15" applyNumberFormat="1" applyFont="1" applyFill="1" applyBorder="1" applyAlignment="1" applyProtection="1">
      <alignment horizontal="right"/>
      <protection/>
    </xf>
    <xf numFmtId="166" fontId="18" fillId="0" borderId="23" xfId="15" applyNumberFormat="1" applyFont="1" applyFill="1" applyBorder="1" applyAlignment="1" applyProtection="1">
      <alignment horizontal="right"/>
      <protection/>
    </xf>
    <xf numFmtId="166" fontId="18" fillId="0" borderId="11" xfId="15" applyNumberFormat="1" applyFont="1" applyFill="1" applyBorder="1" applyAlignment="1" applyProtection="1">
      <alignment horizontal="right"/>
      <protection/>
    </xf>
    <xf numFmtId="166" fontId="18" fillId="0" borderId="23" xfId="15" applyNumberFormat="1" applyFont="1" applyFill="1" applyBorder="1" applyAlignment="1" applyProtection="1">
      <alignment/>
      <protection/>
    </xf>
    <xf numFmtId="166" fontId="18" fillId="0" borderId="21" xfId="15" applyNumberFormat="1" applyFont="1" applyFill="1" applyBorder="1" applyAlignment="1" applyProtection="1">
      <alignment/>
      <protection/>
    </xf>
    <xf numFmtId="166" fontId="18" fillId="0" borderId="22" xfId="0" applyNumberFormat="1" applyFont="1" applyFill="1" applyBorder="1" applyAlignment="1" applyProtection="1">
      <alignment/>
      <protection/>
    </xf>
    <xf numFmtId="166" fontId="18" fillId="0" borderId="19" xfId="15" applyNumberFormat="1" applyFont="1" applyFill="1" applyBorder="1" applyAlignment="1" applyProtection="1">
      <alignment/>
      <protection/>
    </xf>
    <xf numFmtId="166" fontId="18" fillId="0" borderId="17" xfId="15" applyNumberFormat="1" applyFont="1" applyFill="1" applyBorder="1" applyAlignment="1" applyProtection="1">
      <alignment/>
      <protection/>
    </xf>
    <xf numFmtId="166" fontId="21" fillId="0" borderId="27" xfId="15" applyNumberFormat="1" applyFont="1" applyFill="1" applyBorder="1" applyAlignment="1" applyProtection="1">
      <alignment horizontal="left"/>
      <protection/>
    </xf>
    <xf numFmtId="166" fontId="18" fillId="0" borderId="28" xfId="15" applyNumberFormat="1" applyFont="1" applyFill="1" applyBorder="1" applyAlignment="1" applyProtection="1">
      <alignment/>
      <protection/>
    </xf>
    <xf numFmtId="166" fontId="18" fillId="0" borderId="29" xfId="15" applyNumberFormat="1" applyFont="1" applyFill="1" applyBorder="1" applyAlignment="1" applyProtection="1">
      <alignment/>
      <protection/>
    </xf>
    <xf numFmtId="166" fontId="21" fillId="0" borderId="20" xfId="15" applyNumberFormat="1" applyFont="1" applyFill="1" applyBorder="1" applyAlignment="1" applyProtection="1">
      <alignment horizontal="left"/>
      <protection/>
    </xf>
    <xf numFmtId="166" fontId="21" fillId="22" borderId="16" xfId="15" applyNumberFormat="1" applyFont="1" applyFill="1" applyBorder="1" applyAlignment="1" applyProtection="1">
      <alignment horizontal="left"/>
      <protection/>
    </xf>
    <xf numFmtId="166" fontId="18" fillId="22" borderId="15" xfId="15" applyNumberFormat="1" applyFont="1" applyFill="1" applyBorder="1" applyAlignment="1" applyProtection="1">
      <alignment/>
      <protection/>
    </xf>
    <xf numFmtId="166" fontId="21" fillId="22" borderId="0" xfId="15" applyNumberFormat="1" applyFont="1" applyFill="1" applyBorder="1" applyAlignment="1" applyProtection="1">
      <alignment horizontal="center"/>
      <protection/>
    </xf>
    <xf numFmtId="166" fontId="0" fillId="0" borderId="19" xfId="15" applyNumberFormat="1" applyFont="1" applyFill="1" applyBorder="1" applyAlignment="1" applyProtection="1">
      <alignment horizontal="left"/>
      <protection/>
    </xf>
    <xf numFmtId="166" fontId="18" fillId="0" borderId="15" xfId="15" applyNumberFormat="1" applyFont="1" applyFill="1" applyBorder="1" applyAlignment="1" applyProtection="1">
      <alignment/>
      <protection/>
    </xf>
    <xf numFmtId="166" fontId="0" fillId="0" borderId="16" xfId="15" applyNumberFormat="1" applyFont="1" applyFill="1" applyBorder="1" applyAlignment="1" applyProtection="1">
      <alignment horizontal="left"/>
      <protection/>
    </xf>
    <xf numFmtId="168" fontId="24" fillId="0" borderId="0" xfId="0" applyNumberFormat="1" applyFont="1" applyFill="1" applyAlignment="1">
      <alignment horizontal="right" vertical="center"/>
    </xf>
    <xf numFmtId="166" fontId="21" fillId="0" borderId="25" xfId="15" applyNumberFormat="1" applyFont="1" applyFill="1" applyBorder="1" applyAlignment="1" applyProtection="1">
      <alignment horizontal="left"/>
      <protection/>
    </xf>
    <xf numFmtId="166" fontId="21" fillId="0" borderId="30" xfId="15" applyNumberFormat="1" applyFont="1" applyFill="1" applyBorder="1" applyAlignment="1" applyProtection="1">
      <alignment horizontal="left"/>
      <protection/>
    </xf>
    <xf numFmtId="166" fontId="21" fillId="0" borderId="30" xfId="15" applyNumberFormat="1" applyFont="1" applyFill="1" applyBorder="1" applyAlignment="1" applyProtection="1">
      <alignment/>
      <protection/>
    </xf>
    <xf numFmtId="166" fontId="18" fillId="0" borderId="30" xfId="15" applyNumberFormat="1" applyFont="1" applyFill="1" applyBorder="1" applyAlignment="1" applyProtection="1">
      <alignment/>
      <protection/>
    </xf>
    <xf numFmtId="166" fontId="18" fillId="0" borderId="31" xfId="15" applyNumberFormat="1" applyFont="1" applyFill="1" applyBorder="1" applyAlignment="1" applyProtection="1">
      <alignment/>
      <protection/>
    </xf>
    <xf numFmtId="166" fontId="21" fillId="0" borderId="18" xfId="15" applyNumberFormat="1" applyFont="1" applyFill="1" applyBorder="1" applyAlignment="1" applyProtection="1">
      <alignment/>
      <protection/>
    </xf>
    <xf numFmtId="166" fontId="18" fillId="0" borderId="14" xfId="15" applyNumberFormat="1" applyFont="1" applyFill="1" applyBorder="1" applyAlignment="1" applyProtection="1">
      <alignment horizontal="right"/>
      <protection/>
    </xf>
    <xf numFmtId="166" fontId="25" fillId="0" borderId="0" xfId="15" applyNumberFormat="1" applyFont="1" applyFill="1" applyBorder="1" applyAlignment="1" applyProtection="1">
      <alignment/>
      <protection/>
    </xf>
    <xf numFmtId="166" fontId="26" fillId="0" borderId="0" xfId="15" applyNumberFormat="1" applyFont="1" applyFill="1" applyBorder="1" applyAlignment="1" applyProtection="1">
      <alignment/>
      <protection/>
    </xf>
    <xf numFmtId="166" fontId="18" fillId="0" borderId="24" xfId="15" applyNumberFormat="1" applyFont="1" applyFill="1" applyBorder="1" applyAlignment="1" applyProtection="1">
      <alignment/>
      <protection/>
    </xf>
    <xf numFmtId="166" fontId="18" fillId="0" borderId="26" xfId="15" applyNumberFormat="1" applyFont="1" applyFill="1" applyBorder="1" applyAlignment="1" applyProtection="1">
      <alignment horizontal="right"/>
      <protection/>
    </xf>
    <xf numFmtId="167" fontId="18" fillId="0" borderId="26" xfId="15" applyNumberFormat="1" applyFont="1" applyFill="1" applyBorder="1" applyAlignment="1" applyProtection="1">
      <alignment/>
      <protection/>
    </xf>
    <xf numFmtId="166" fontId="18" fillId="0" borderId="26" xfId="15" applyNumberFormat="1" applyFont="1" applyFill="1" applyBorder="1" applyAlignment="1" applyProtection="1">
      <alignment horizontal="center"/>
      <protection/>
    </xf>
    <xf numFmtId="166" fontId="18" fillId="0" borderId="22" xfId="15" applyNumberFormat="1" applyFont="1" applyFill="1" applyBorder="1" applyAlignment="1" applyProtection="1">
      <alignment horizontal="center"/>
      <protection/>
    </xf>
    <xf numFmtId="166" fontId="21" fillId="0" borderId="23" xfId="15" applyNumberFormat="1" applyFont="1" applyFill="1" applyBorder="1" applyAlignment="1" applyProtection="1">
      <alignment horizontal="left"/>
      <protection/>
    </xf>
    <xf numFmtId="166" fontId="18" fillId="0" borderId="32" xfId="15" applyNumberFormat="1" applyFont="1" applyFill="1" applyBorder="1" applyAlignment="1" applyProtection="1">
      <alignment/>
      <protection/>
    </xf>
    <xf numFmtId="166" fontId="18" fillId="0" borderId="11" xfId="15" applyNumberFormat="1" applyFont="1" applyFill="1" applyBorder="1" applyAlignment="1" applyProtection="1">
      <alignment horizontal="center"/>
      <protection/>
    </xf>
    <xf numFmtId="166" fontId="18" fillId="0" borderId="21" xfId="15" applyNumberFormat="1" applyFont="1" applyFill="1" applyBorder="1" applyAlignment="1" applyProtection="1">
      <alignment horizontal="center"/>
      <protection/>
    </xf>
    <xf numFmtId="166" fontId="21" fillId="0" borderId="16" xfId="15" applyNumberFormat="1" applyFont="1" applyFill="1" applyBorder="1" applyAlignment="1" applyProtection="1">
      <alignment/>
      <protection/>
    </xf>
    <xf numFmtId="166" fontId="18" fillId="0" borderId="15" xfId="15" applyNumberFormat="1" applyFont="1" applyFill="1" applyBorder="1" applyAlignment="1" applyProtection="1">
      <alignment horizontal="center"/>
      <protection/>
    </xf>
    <xf numFmtId="166" fontId="18" fillId="0" borderId="14" xfId="15" applyNumberFormat="1" applyFont="1" applyFill="1" applyBorder="1" applyAlignment="1" applyProtection="1">
      <alignment horizontal="center"/>
      <protection/>
    </xf>
    <xf numFmtId="166" fontId="19" fillId="0" borderId="0" xfId="15" applyNumberFormat="1" applyFont="1" applyFill="1" applyBorder="1" applyAlignment="1" applyProtection="1">
      <alignment/>
      <protection/>
    </xf>
    <xf numFmtId="166" fontId="21" fillId="0" borderId="11" xfId="15" applyNumberFormat="1" applyFont="1" applyFill="1" applyBorder="1" applyAlignment="1" applyProtection="1">
      <alignment horizontal="center"/>
      <protection/>
    </xf>
    <xf numFmtId="166" fontId="21" fillId="0" borderId="21" xfId="15" applyNumberFormat="1" applyFont="1" applyFill="1" applyBorder="1" applyAlignment="1" applyProtection="1">
      <alignment/>
      <protection/>
    </xf>
    <xf numFmtId="166" fontId="21" fillId="0" borderId="21" xfId="15" applyNumberFormat="1" applyFont="1" applyFill="1" applyBorder="1" applyAlignment="1" applyProtection="1">
      <alignment horizontal="center"/>
      <protection/>
    </xf>
    <xf numFmtId="166" fontId="21" fillId="0" borderId="20" xfId="15" applyNumberFormat="1" applyFont="1" applyFill="1" applyBorder="1" applyAlignment="1" applyProtection="1">
      <alignment horizontal="center"/>
      <protection/>
    </xf>
    <xf numFmtId="166" fontId="21" fillId="0" borderId="25" xfId="15" applyNumberFormat="1" applyFont="1" applyFill="1" applyBorder="1" applyAlignment="1" applyProtection="1">
      <alignment horizontal="center"/>
      <protection/>
    </xf>
    <xf numFmtId="166" fontId="21" fillId="0" borderId="22" xfId="15" applyNumberFormat="1" applyFont="1" applyFill="1" applyBorder="1" applyAlignment="1" applyProtection="1">
      <alignment horizontal="center"/>
      <protection/>
    </xf>
    <xf numFmtId="166" fontId="23" fillId="0" borderId="0" xfId="15" applyNumberFormat="1" applyFont="1" applyFill="1" applyBorder="1" applyAlignment="1" applyProtection="1">
      <alignment horizontal="center"/>
      <protection/>
    </xf>
    <xf numFmtId="166" fontId="18" fillId="0" borderId="33" xfId="15" applyNumberFormat="1" applyFont="1" applyFill="1" applyBorder="1" applyAlignment="1" applyProtection="1">
      <alignment horizontal="center"/>
      <protection/>
    </xf>
    <xf numFmtId="166" fontId="21" fillId="0" borderId="33" xfId="15" applyNumberFormat="1" applyFont="1" applyFill="1" applyBorder="1" applyAlignment="1" applyProtection="1">
      <alignment horizontal="center"/>
      <protection/>
    </xf>
    <xf numFmtId="166" fontId="18" fillId="0" borderId="34" xfId="15" applyNumberFormat="1" applyFont="1" applyFill="1" applyBorder="1" applyAlignment="1" applyProtection="1">
      <alignment/>
      <protection/>
    </xf>
    <xf numFmtId="166" fontId="18" fillId="0" borderId="35" xfId="15" applyNumberFormat="1" applyFont="1" applyFill="1" applyBorder="1" applyAlignment="1" applyProtection="1">
      <alignment horizontal="center"/>
      <protection/>
    </xf>
    <xf numFmtId="166" fontId="18" fillId="0" borderId="34" xfId="15" applyNumberFormat="1" applyFont="1" applyFill="1" applyBorder="1" applyAlignment="1" applyProtection="1">
      <alignment horizontal="center"/>
      <protection/>
    </xf>
    <xf numFmtId="166" fontId="18" fillId="0" borderId="36" xfId="15" applyNumberFormat="1" applyFont="1" applyFill="1" applyBorder="1" applyAlignment="1" applyProtection="1">
      <alignment horizontal="center"/>
      <protection/>
    </xf>
    <xf numFmtId="166" fontId="18" fillId="0" borderId="37" xfId="15" applyNumberFormat="1" applyFont="1" applyFill="1" applyBorder="1" applyAlignment="1" applyProtection="1">
      <alignment horizontal="left"/>
      <protection/>
    </xf>
    <xf numFmtId="166" fontId="18" fillId="0" borderId="38" xfId="15" applyNumberFormat="1" applyFont="1" applyFill="1" applyBorder="1" applyAlignment="1" applyProtection="1">
      <alignment horizontal="right"/>
      <protection/>
    </xf>
    <xf numFmtId="166" fontId="18" fillId="0" borderId="39" xfId="15" applyNumberFormat="1" applyFont="1" applyFill="1" applyBorder="1" applyAlignment="1" applyProtection="1">
      <alignment horizontal="center"/>
      <protection/>
    </xf>
    <xf numFmtId="166" fontId="18" fillId="0" borderId="40" xfId="15" applyNumberFormat="1" applyFont="1" applyFill="1" applyBorder="1" applyAlignment="1" applyProtection="1">
      <alignment horizontal="left"/>
      <protection/>
    </xf>
    <xf numFmtId="166" fontId="18" fillId="0" borderId="41" xfId="15" applyNumberFormat="1" applyFont="1" applyFill="1" applyBorder="1" applyAlignment="1" applyProtection="1">
      <alignment/>
      <protection/>
    </xf>
    <xf numFmtId="166" fontId="21" fillId="0" borderId="42" xfId="15" applyNumberFormat="1" applyFont="1" applyFill="1" applyBorder="1" applyAlignment="1" applyProtection="1">
      <alignment horizontal="left"/>
      <protection/>
    </xf>
    <xf numFmtId="166" fontId="18" fillId="0" borderId="43" xfId="15" applyNumberFormat="1" applyFont="1" applyFill="1" applyBorder="1" applyAlignment="1" applyProtection="1">
      <alignment/>
      <protection/>
    </xf>
    <xf numFmtId="166" fontId="18" fillId="0" borderId="30" xfId="15" applyNumberFormat="1" applyFont="1" applyFill="1" applyBorder="1" applyAlignment="1" applyProtection="1">
      <alignment horizontal="right"/>
      <protection/>
    </xf>
    <xf numFmtId="166" fontId="18" fillId="0" borderId="41" xfId="15" applyNumberFormat="1" applyFont="1" applyFill="1" applyBorder="1" applyAlignment="1" applyProtection="1">
      <alignment horizontal="center"/>
      <protection/>
    </xf>
    <xf numFmtId="166" fontId="21" fillId="24" borderId="30" xfId="15" applyNumberFormat="1" applyFont="1" applyFill="1" applyBorder="1" applyAlignment="1" applyProtection="1">
      <alignment horizontal="left"/>
      <protection/>
    </xf>
    <xf numFmtId="166" fontId="18" fillId="24" borderId="29" xfId="15" applyNumberFormat="1" applyFont="1" applyFill="1" applyBorder="1" applyAlignment="1" applyProtection="1">
      <alignment/>
      <protection/>
    </xf>
    <xf numFmtId="166" fontId="18" fillId="24" borderId="30" xfId="15" applyNumberFormat="1" applyFont="1" applyFill="1" applyBorder="1" applyAlignment="1" applyProtection="1">
      <alignment horizontal="left"/>
      <protection/>
    </xf>
    <xf numFmtId="166" fontId="18" fillId="24" borderId="44" xfId="15" applyNumberFormat="1" applyFont="1" applyFill="1" applyBorder="1" applyAlignment="1" applyProtection="1">
      <alignment/>
      <protection/>
    </xf>
    <xf numFmtId="166" fontId="18" fillId="24" borderId="45" xfId="15" applyNumberFormat="1" applyFont="1" applyFill="1" applyBorder="1" applyAlignment="1" applyProtection="1">
      <alignment/>
      <protection/>
    </xf>
    <xf numFmtId="166" fontId="18" fillId="24" borderId="30" xfId="15" applyNumberFormat="1" applyFont="1" applyFill="1" applyBorder="1" applyAlignment="1" applyProtection="1">
      <alignment/>
      <protection/>
    </xf>
    <xf numFmtId="166" fontId="18" fillId="24" borderId="46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27" fillId="25" borderId="39" xfId="0" applyFont="1" applyFill="1" applyBorder="1" applyAlignment="1">
      <alignment horizontal="center"/>
    </xf>
    <xf numFmtId="164" fontId="0" fillId="25" borderId="0" xfId="0" applyFont="1" applyFill="1" applyBorder="1" applyAlignment="1">
      <alignment/>
    </xf>
    <xf numFmtId="164" fontId="28" fillId="25" borderId="0" xfId="0" applyFont="1" applyFill="1" applyBorder="1" applyAlignment="1">
      <alignment/>
    </xf>
    <xf numFmtId="164" fontId="23" fillId="25" borderId="0" xfId="0" applyFont="1" applyFill="1" applyBorder="1" applyAlignment="1">
      <alignment/>
    </xf>
    <xf numFmtId="164" fontId="0" fillId="25" borderId="47" xfId="0" applyFont="1" applyFill="1" applyBorder="1" applyAlignment="1">
      <alignment/>
    </xf>
    <xf numFmtId="164" fontId="0" fillId="25" borderId="39" xfId="0" applyFont="1" applyFill="1" applyBorder="1" applyAlignment="1">
      <alignment/>
    </xf>
    <xf numFmtId="164" fontId="29" fillId="25" borderId="0" xfId="0" applyFont="1" applyFill="1" applyBorder="1" applyAlignment="1">
      <alignment/>
    </xf>
    <xf numFmtId="164" fontId="30" fillId="25" borderId="0" xfId="0" applyFont="1" applyFill="1" applyBorder="1" applyAlignment="1">
      <alignment horizontal="left"/>
    </xf>
    <xf numFmtId="164" fontId="31" fillId="25" borderId="0" xfId="0" applyFont="1" applyFill="1" applyBorder="1" applyAlignment="1">
      <alignment horizontal="left"/>
    </xf>
    <xf numFmtId="164" fontId="28" fillId="25" borderId="0" xfId="0" applyFont="1" applyFill="1" applyBorder="1" applyAlignment="1">
      <alignment horizontal="left"/>
    </xf>
    <xf numFmtId="164" fontId="32" fillId="25" borderId="0" xfId="0" applyFont="1" applyFill="1" applyBorder="1" applyAlignment="1">
      <alignment horizontal="center"/>
    </xf>
    <xf numFmtId="164" fontId="33" fillId="0" borderId="39" xfId="0" applyFont="1" applyBorder="1" applyAlignment="1">
      <alignment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33" fillId="0" borderId="47" xfId="0" applyFont="1" applyBorder="1" applyAlignment="1">
      <alignment horizontal="left"/>
    </xf>
    <xf numFmtId="167" fontId="33" fillId="0" borderId="0" xfId="0" applyNumberFormat="1" applyFont="1" applyBorder="1" applyAlignment="1">
      <alignment horizontal="center"/>
    </xf>
    <xf numFmtId="164" fontId="33" fillId="0" borderId="0" xfId="0" applyFont="1" applyBorder="1" applyAlignment="1">
      <alignment/>
    </xf>
    <xf numFmtId="167" fontId="33" fillId="0" borderId="0" xfId="0" applyNumberFormat="1" applyFont="1" applyBorder="1" applyAlignment="1">
      <alignment horizontal="left"/>
    </xf>
    <xf numFmtId="164" fontId="29" fillId="0" borderId="47" xfId="0" applyFont="1" applyBorder="1" applyAlignment="1">
      <alignment/>
    </xf>
    <xf numFmtId="164" fontId="33" fillId="21" borderId="39" xfId="0" applyFont="1" applyFill="1" applyBorder="1" applyAlignment="1">
      <alignment/>
    </xf>
    <xf numFmtId="164" fontId="33" fillId="21" borderId="0" xfId="0" applyFont="1" applyFill="1" applyBorder="1" applyAlignment="1">
      <alignment horizontal="center"/>
    </xf>
    <xf numFmtId="164" fontId="29" fillId="21" borderId="0" xfId="0" applyFont="1" applyFill="1" applyBorder="1" applyAlignment="1">
      <alignment/>
    </xf>
    <xf numFmtId="164" fontId="29" fillId="21" borderId="47" xfId="0" applyFont="1" applyFill="1" applyBorder="1" applyAlignment="1">
      <alignment/>
    </xf>
    <xf numFmtId="164" fontId="29" fillId="0" borderId="39" xfId="0" applyFont="1" applyBorder="1" applyAlignment="1">
      <alignment/>
    </xf>
    <xf numFmtId="169" fontId="29" fillId="0" borderId="47" xfId="0" applyNumberFormat="1" applyFont="1" applyBorder="1" applyAlignment="1">
      <alignment/>
    </xf>
    <xf numFmtId="164" fontId="29" fillId="0" borderId="48" xfId="0" applyFont="1" applyBorder="1" applyAlignment="1">
      <alignment/>
    </xf>
    <xf numFmtId="164" fontId="33" fillId="0" borderId="47" xfId="0" applyFont="1" applyBorder="1" applyAlignment="1">
      <alignment/>
    </xf>
    <xf numFmtId="164" fontId="29" fillId="7" borderId="0" xfId="0" applyFont="1" applyFill="1" applyBorder="1" applyAlignment="1">
      <alignment/>
    </xf>
    <xf numFmtId="164" fontId="33" fillId="0" borderId="41" xfId="0" applyFont="1" applyBorder="1" applyAlignment="1">
      <alignment/>
    </xf>
    <xf numFmtId="164" fontId="29" fillId="0" borderId="41" xfId="0" applyFont="1" applyBorder="1" applyAlignment="1">
      <alignment/>
    </xf>
    <xf numFmtId="164" fontId="29" fillId="0" borderId="30" xfId="0" applyFont="1" applyBorder="1" applyAlignment="1">
      <alignment/>
    </xf>
    <xf numFmtId="164" fontId="29" fillId="0" borderId="39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33" fillId="0" borderId="39" xfId="0" applyFont="1" applyFill="1" applyBorder="1" applyAlignment="1">
      <alignment/>
    </xf>
    <xf numFmtId="166" fontId="34" fillId="0" borderId="0" xfId="15" applyNumberFormat="1" applyFont="1" applyFill="1" applyBorder="1" applyAlignment="1" applyProtection="1">
      <alignment horizontal="right"/>
      <protection/>
    </xf>
    <xf numFmtId="166" fontId="34" fillId="0" borderId="47" xfId="15" applyNumberFormat="1" applyFont="1" applyFill="1" applyBorder="1" applyAlignment="1" applyProtection="1">
      <alignment horizontal="right"/>
      <protection/>
    </xf>
    <xf numFmtId="164" fontId="29" fillId="0" borderId="36" xfId="0" applyFont="1" applyBorder="1" applyAlignment="1">
      <alignment/>
    </xf>
    <xf numFmtId="164" fontId="35" fillId="0" borderId="39" xfId="0" applyFont="1" applyBorder="1" applyAlignment="1">
      <alignment/>
    </xf>
    <xf numFmtId="164" fontId="35" fillId="0" borderId="0" xfId="0" applyFont="1" applyBorder="1" applyAlignment="1">
      <alignment/>
    </xf>
    <xf numFmtId="166" fontId="33" fillId="0" borderId="0" xfId="0" applyNumberFormat="1" applyFont="1" applyBorder="1" applyAlignment="1">
      <alignment/>
    </xf>
    <xf numFmtId="164" fontId="29" fillId="7" borderId="39" xfId="0" applyFont="1" applyFill="1" applyBorder="1" applyAlignment="1">
      <alignment/>
    </xf>
    <xf numFmtId="166" fontId="18" fillId="0" borderId="48" xfId="15" applyNumberFormat="1" applyFont="1" applyFill="1" applyBorder="1" applyAlignment="1" applyProtection="1">
      <alignment horizontal="right"/>
      <protection/>
    </xf>
    <xf numFmtId="164" fontId="29" fillId="0" borderId="47" xfId="0" applyFont="1" applyFill="1" applyBorder="1" applyAlignment="1">
      <alignment/>
    </xf>
    <xf numFmtId="164" fontId="33" fillId="0" borderId="48" xfId="0" applyFont="1" applyBorder="1" applyAlignment="1">
      <alignment/>
    </xf>
    <xf numFmtId="164" fontId="29" fillId="0" borderId="30" xfId="0" applyFont="1" applyBorder="1" applyAlignment="1">
      <alignment horizontal="center"/>
    </xf>
    <xf numFmtId="164" fontId="29" fillId="0" borderId="36" xfId="0" applyFont="1" applyFill="1" applyBorder="1" applyAlignment="1">
      <alignment/>
    </xf>
    <xf numFmtId="164" fontId="33" fillId="0" borderId="36" xfId="0" applyFont="1" applyFill="1" applyBorder="1" applyAlignment="1">
      <alignment/>
    </xf>
    <xf numFmtId="164" fontId="29" fillId="21" borderId="41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}al" xfId="56"/>
    <cellStyle name="Note" xfId="57"/>
    <cellStyle name="Output" xfId="58"/>
    <cellStyle name="Style 1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1219200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811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zoomScale="75" zoomScaleNormal="75" workbookViewId="0" topLeftCell="A1">
      <pane ySplit="5" topLeftCell="A6" activePane="bottomLeft" state="frozen"/>
      <selection pane="topLeft" activeCell="A1" sqref="A1"/>
      <selection pane="bottomLeft" activeCell="V9" sqref="V9"/>
    </sheetView>
  </sheetViews>
  <sheetFormatPr defaultColWidth="9.140625" defaultRowHeight="12.75"/>
  <cols>
    <col min="1" max="1" width="14.57421875" style="1" customWidth="1"/>
    <col min="2" max="2" width="14.7109375" style="1" customWidth="1"/>
    <col min="3" max="3" width="13.140625" style="1" customWidth="1"/>
    <col min="4" max="4" width="14.7109375" style="1" customWidth="1"/>
    <col min="5" max="5" width="11.00390625" style="1" customWidth="1"/>
    <col min="6" max="6" width="10.8515625" style="1" customWidth="1"/>
    <col min="7" max="7" width="10.421875" style="1" customWidth="1"/>
    <col min="8" max="16" width="11.8515625" style="1" customWidth="1"/>
    <col min="17" max="17" width="12.7109375" style="1" customWidth="1"/>
    <col min="18" max="21" width="0" style="1" hidden="1" customWidth="1"/>
    <col min="22" max="23" width="9.140625" style="1" customWidth="1"/>
    <col min="24" max="24" width="9.421875" style="1" customWidth="1"/>
    <col min="25" max="16384" width="9.140625" style="1" customWidth="1"/>
  </cols>
  <sheetData>
    <row r="1" spans="1:18" s="4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7" s="4" customFormat="1" ht="12.75">
      <c r="A2" s="5" t="s">
        <v>1</v>
      </c>
      <c r="B2" s="6"/>
      <c r="C2" s="6"/>
      <c r="D2" s="6"/>
      <c r="E2" s="6"/>
      <c r="F2" s="7" t="s">
        <v>2</v>
      </c>
      <c r="G2" s="8"/>
      <c r="H2" s="8"/>
      <c r="I2" s="8"/>
      <c r="J2" s="9" t="s">
        <v>3</v>
      </c>
      <c r="K2" s="9"/>
      <c r="L2" s="10"/>
      <c r="M2" s="10"/>
      <c r="N2" s="10"/>
      <c r="O2" s="10"/>
      <c r="P2" s="10"/>
      <c r="Q2" s="11"/>
    </row>
    <row r="3" spans="1:17" s="4" customFormat="1" ht="12.75">
      <c r="A3" s="12" t="s">
        <v>4</v>
      </c>
      <c r="B3" s="13" t="s">
        <v>5</v>
      </c>
      <c r="C3" s="14">
        <v>42095</v>
      </c>
      <c r="D3" s="14" t="s">
        <v>6</v>
      </c>
      <c r="E3" s="15">
        <v>30</v>
      </c>
      <c r="F3" s="15">
        <v>31</v>
      </c>
      <c r="G3" s="15">
        <v>30</v>
      </c>
      <c r="H3" s="15">
        <v>31</v>
      </c>
      <c r="I3" s="15">
        <v>31</v>
      </c>
      <c r="J3" s="15">
        <v>30</v>
      </c>
      <c r="K3" s="15">
        <v>31</v>
      </c>
      <c r="L3" s="15">
        <v>30</v>
      </c>
      <c r="M3" s="15">
        <v>31</v>
      </c>
      <c r="N3" s="15">
        <v>31</v>
      </c>
      <c r="O3" s="15">
        <v>28</v>
      </c>
      <c r="P3" s="16">
        <v>31</v>
      </c>
      <c r="Q3" s="15" t="s">
        <v>7</v>
      </c>
    </row>
    <row r="4" spans="1:17" s="4" customFormat="1" ht="12.75">
      <c r="A4" s="17"/>
      <c r="B4" s="18" t="s">
        <v>8</v>
      </c>
      <c r="C4" s="19">
        <v>42460</v>
      </c>
      <c r="D4" s="19" t="s">
        <v>9</v>
      </c>
      <c r="E4" s="20">
        <v>30</v>
      </c>
      <c r="F4" s="21">
        <v>31</v>
      </c>
      <c r="G4" s="21">
        <v>30</v>
      </c>
      <c r="H4" s="21">
        <v>31</v>
      </c>
      <c r="I4" s="20">
        <v>31</v>
      </c>
      <c r="J4" s="20">
        <v>30</v>
      </c>
      <c r="K4" s="20">
        <v>31</v>
      </c>
      <c r="L4" s="20">
        <v>30</v>
      </c>
      <c r="M4" s="20">
        <v>31</v>
      </c>
      <c r="N4" s="20">
        <v>31</v>
      </c>
      <c r="O4" s="20">
        <v>28</v>
      </c>
      <c r="P4" s="20">
        <v>31</v>
      </c>
      <c r="Q4" s="15"/>
    </row>
    <row r="5" spans="1:17" s="4" customFormat="1" ht="12.75">
      <c r="A5" s="17"/>
      <c r="B5" s="18"/>
      <c r="C5" s="22" t="s">
        <v>10</v>
      </c>
      <c r="D5" s="19" t="s">
        <v>11</v>
      </c>
      <c r="E5" s="23" t="s">
        <v>12</v>
      </c>
      <c r="F5" s="24" t="s">
        <v>13</v>
      </c>
      <c r="G5" s="22" t="s">
        <v>14</v>
      </c>
      <c r="H5" s="20" t="s">
        <v>15</v>
      </c>
      <c r="I5" s="20" t="s">
        <v>16</v>
      </c>
      <c r="J5" s="20" t="s">
        <v>17</v>
      </c>
      <c r="K5" s="20" t="s">
        <v>18</v>
      </c>
      <c r="L5" s="20" t="s">
        <v>19</v>
      </c>
      <c r="M5" s="20" t="s">
        <v>20</v>
      </c>
      <c r="N5" s="20" t="s">
        <v>21</v>
      </c>
      <c r="O5" s="20" t="s">
        <v>22</v>
      </c>
      <c r="P5" s="20" t="s">
        <v>23</v>
      </c>
      <c r="Q5" s="20">
        <v>12</v>
      </c>
    </row>
    <row r="6" spans="1:17" s="4" customFormat="1" ht="12.75">
      <c r="A6" s="25" t="s">
        <v>24</v>
      </c>
      <c r="B6" s="26"/>
      <c r="C6" s="27"/>
      <c r="D6" s="28">
        <v>0</v>
      </c>
      <c r="E6" s="28">
        <f>D6*E4/E3</f>
        <v>0</v>
      </c>
      <c r="F6" s="28">
        <f>D6*F4/F3</f>
        <v>0</v>
      </c>
      <c r="G6" s="28">
        <f>D6*G4/G3</f>
        <v>0</v>
      </c>
      <c r="H6" s="28">
        <f>D6*H4/H3</f>
        <v>0</v>
      </c>
      <c r="I6" s="28">
        <f>D6*I4/I3</f>
        <v>0</v>
      </c>
      <c r="J6" s="28">
        <f>D6*J4/J3</f>
        <v>0</v>
      </c>
      <c r="K6" s="28">
        <f>D6*K4/K3</f>
        <v>0</v>
      </c>
      <c r="L6" s="28">
        <f>D6*L4/L3</f>
        <v>0</v>
      </c>
      <c r="M6" s="28">
        <f>D6*M4/M3</f>
        <v>0</v>
      </c>
      <c r="N6" s="28">
        <f>D6*N4/N3</f>
        <v>0</v>
      </c>
      <c r="O6" s="28">
        <f>D6*O4/O3</f>
        <v>0</v>
      </c>
      <c r="P6" s="28">
        <f>D6*P4/P3</f>
        <v>0</v>
      </c>
      <c r="Q6" s="29">
        <f>SUM(E6:P6)</f>
        <v>0</v>
      </c>
    </row>
    <row r="7" spans="1:17" s="4" customFormat="1" ht="12.75">
      <c r="A7" s="25" t="s">
        <v>25</v>
      </c>
      <c r="B7" s="30"/>
      <c r="C7" s="31" t="s">
        <v>26</v>
      </c>
      <c r="D7" s="29">
        <f>+D6*0.5</f>
        <v>0</v>
      </c>
      <c r="E7" s="32">
        <f>+E6*0.5</f>
        <v>0</v>
      </c>
      <c r="F7" s="32">
        <f aca="true" t="shared" si="0" ref="F7:P7">+F6*0.5</f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29">
        <f>SUM(E7:P7)</f>
        <v>0</v>
      </c>
    </row>
    <row r="8" spans="1:17" s="4" customFormat="1" ht="12.75">
      <c r="A8" s="25" t="s">
        <v>27</v>
      </c>
      <c r="C8" s="31" t="str">
        <f>IF(OR(C7="M"),"M","N")</f>
        <v>M</v>
      </c>
      <c r="D8" s="29">
        <v>0</v>
      </c>
      <c r="E8" s="32">
        <f>D8</f>
        <v>0</v>
      </c>
      <c r="F8" s="32">
        <f>D8</f>
        <v>0</v>
      </c>
      <c r="G8" s="32">
        <f>D8</f>
        <v>0</v>
      </c>
      <c r="H8" s="32">
        <f>D8</f>
        <v>0</v>
      </c>
      <c r="I8" s="32">
        <f>D8</f>
        <v>0</v>
      </c>
      <c r="J8" s="32">
        <f>D8</f>
        <v>0</v>
      </c>
      <c r="K8" s="32">
        <f>D8</f>
        <v>0</v>
      </c>
      <c r="L8" s="32">
        <f>D8</f>
        <v>0</v>
      </c>
      <c r="M8" s="32">
        <f>D8</f>
        <v>0</v>
      </c>
      <c r="N8" s="32">
        <f>D8</f>
        <v>0</v>
      </c>
      <c r="O8" s="32">
        <f>D8</f>
        <v>0</v>
      </c>
      <c r="P8" s="32">
        <f>D8</f>
        <v>0</v>
      </c>
      <c r="Q8" s="29">
        <f>IF(C8="M",-Q89,-Q96)</f>
        <v>0</v>
      </c>
    </row>
    <row r="9" spans="1:17" s="4" customFormat="1" ht="12.75">
      <c r="A9" s="25" t="s">
        <v>28</v>
      </c>
      <c r="D9" s="29">
        <v>0</v>
      </c>
      <c r="E9" s="32">
        <f>D9*E4/E3</f>
        <v>0</v>
      </c>
      <c r="F9" s="32">
        <f>D9*F4/F3</f>
        <v>0</v>
      </c>
      <c r="G9" s="32">
        <f>D9*G4/G3</f>
        <v>0</v>
      </c>
      <c r="H9" s="32">
        <f>D9*H4/H3</f>
        <v>0</v>
      </c>
      <c r="I9" s="32">
        <f>D9*I4/I3</f>
        <v>0</v>
      </c>
      <c r="J9" s="32">
        <f>D9*J4/J3</f>
        <v>0</v>
      </c>
      <c r="K9" s="32">
        <f>D9*K4/K3</f>
        <v>0</v>
      </c>
      <c r="L9" s="32">
        <f>D9*L4/L3</f>
        <v>0</v>
      </c>
      <c r="M9" s="32">
        <f>D9*M4/M3</f>
        <v>0</v>
      </c>
      <c r="N9" s="32">
        <f>D9*N4/N3</f>
        <v>0</v>
      </c>
      <c r="O9" s="32">
        <f>D9*O4/O3</f>
        <v>0</v>
      </c>
      <c r="P9" s="32">
        <f>D9*P4/P3</f>
        <v>0</v>
      </c>
      <c r="Q9" s="29">
        <f aca="true" t="shared" si="1" ref="Q9:Q14">SUM(E9:P9)</f>
        <v>0</v>
      </c>
    </row>
    <row r="10" spans="1:17" s="4" customFormat="1" ht="12.75">
      <c r="A10" s="25" t="s">
        <v>29</v>
      </c>
      <c r="D10" s="29">
        <f>IF(D9&gt;=800,-800,-D9)</f>
        <v>0</v>
      </c>
      <c r="E10" s="32">
        <f>IF(E9&gt;=800,-800,-E9)</f>
        <v>0</v>
      </c>
      <c r="F10" s="32">
        <f aca="true" t="shared" si="2" ref="F10:P10">IF(F9&gt;=800,-800,-F9)</f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29">
        <f t="shared" si="1"/>
        <v>0</v>
      </c>
    </row>
    <row r="11" spans="1:17" s="4" customFormat="1" ht="12.75">
      <c r="A11" s="25" t="s">
        <v>30</v>
      </c>
      <c r="D11" s="29">
        <v>0</v>
      </c>
      <c r="E11" s="32">
        <f>D11*E4/E3</f>
        <v>0</v>
      </c>
      <c r="F11" s="32">
        <f>D11*F4/F3</f>
        <v>0</v>
      </c>
      <c r="G11" s="32">
        <f>D11*G4/G3</f>
        <v>0</v>
      </c>
      <c r="H11" s="32">
        <f>D11*H4/H3</f>
        <v>0</v>
      </c>
      <c r="I11" s="32">
        <f>D11*I4/I3</f>
        <v>0</v>
      </c>
      <c r="J11" s="32">
        <f>D11*J4/J3</f>
        <v>0</v>
      </c>
      <c r="K11" s="32">
        <f>D11*K4/K3</f>
        <v>0</v>
      </c>
      <c r="L11" s="32">
        <f>D11*L4/L3</f>
        <v>0</v>
      </c>
      <c r="M11" s="32">
        <f>D11*M4/M3</f>
        <v>0</v>
      </c>
      <c r="N11" s="32">
        <f>D11*N4/N3</f>
        <v>0</v>
      </c>
      <c r="O11" s="32">
        <f>D11*O4/O3</f>
        <v>0</v>
      </c>
      <c r="P11" s="32">
        <f>D11*P4/P3</f>
        <v>0</v>
      </c>
      <c r="Q11" s="29">
        <f t="shared" si="1"/>
        <v>0</v>
      </c>
    </row>
    <row r="12" spans="1:17" s="4" customFormat="1" ht="12.75">
      <c r="A12" s="25" t="s">
        <v>31</v>
      </c>
      <c r="D12" s="29">
        <v>0</v>
      </c>
      <c r="E12" s="32">
        <f>D12*E4/E3</f>
        <v>0</v>
      </c>
      <c r="F12" s="32">
        <f>D12*F4/F3</f>
        <v>0</v>
      </c>
      <c r="G12" s="32">
        <f>D12*G4/G3</f>
        <v>0</v>
      </c>
      <c r="H12" s="32">
        <f>D12*H4/H3</f>
        <v>0</v>
      </c>
      <c r="I12" s="32">
        <f>D12*I4/I3</f>
        <v>0</v>
      </c>
      <c r="J12" s="32">
        <f>D12*J4/J3</f>
        <v>0</v>
      </c>
      <c r="K12" s="32">
        <f>D12*K4/K3</f>
        <v>0</v>
      </c>
      <c r="L12" s="32">
        <f>D12*L4/L3</f>
        <v>0</v>
      </c>
      <c r="M12" s="32">
        <f>D12*M4/M3</f>
        <v>0</v>
      </c>
      <c r="N12" s="32">
        <f>D12*N4/N3</f>
        <v>0</v>
      </c>
      <c r="O12" s="32">
        <f>D12*O4/O3</f>
        <v>0</v>
      </c>
      <c r="P12" s="32">
        <f>D12*P4/P3</f>
        <v>0</v>
      </c>
      <c r="Q12" s="29">
        <f t="shared" si="1"/>
        <v>0</v>
      </c>
    </row>
    <row r="13" spans="1:17" s="4" customFormat="1" ht="12.75">
      <c r="A13" s="33" t="s">
        <v>32</v>
      </c>
      <c r="D13" s="29">
        <v>0</v>
      </c>
      <c r="E13" s="32">
        <f>D13*E4/E3</f>
        <v>0</v>
      </c>
      <c r="F13" s="32">
        <f>D13*F4/F3</f>
        <v>0</v>
      </c>
      <c r="G13" s="32">
        <f>D13*G4/G3</f>
        <v>0</v>
      </c>
      <c r="H13" s="32">
        <f>D13*H4/H3</f>
        <v>0</v>
      </c>
      <c r="I13" s="32">
        <f>D13*I4/I3</f>
        <v>0</v>
      </c>
      <c r="J13" s="32">
        <f>D13*J4/J3</f>
        <v>0</v>
      </c>
      <c r="K13" s="32">
        <f>D13*K4/K3</f>
        <v>0</v>
      </c>
      <c r="L13" s="32">
        <f>D13*L4/L3</f>
        <v>0</v>
      </c>
      <c r="M13" s="32">
        <f>D13*M4/M3</f>
        <v>0</v>
      </c>
      <c r="N13" s="32">
        <f>D13*N4/N3</f>
        <v>0</v>
      </c>
      <c r="O13" s="32">
        <f>D13*O4/O3</f>
        <v>0</v>
      </c>
      <c r="P13" s="32">
        <f>D13*P4/P3</f>
        <v>0</v>
      </c>
      <c r="Q13" s="29">
        <f t="shared" si="1"/>
        <v>0</v>
      </c>
    </row>
    <row r="14" spans="1:17" s="4" customFormat="1" ht="12.75">
      <c r="A14" s="33" t="s">
        <v>33</v>
      </c>
      <c r="D14" s="29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29">
        <f t="shared" si="1"/>
        <v>0</v>
      </c>
    </row>
    <row r="15" spans="1:17" s="4" customFormat="1" ht="12.75">
      <c r="A15" s="34" t="s">
        <v>34</v>
      </c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5"/>
    </row>
    <row r="16" spans="1:17" s="4" customFormat="1" ht="12.75">
      <c r="A16" s="25" t="s">
        <v>35</v>
      </c>
      <c r="D16" s="29"/>
      <c r="E16" s="29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9">
        <f aca="true" t="shared" si="3" ref="Q16:Q24">SUM(E16:P16)</f>
        <v>0</v>
      </c>
    </row>
    <row r="17" spans="1:17" s="4" customFormat="1" ht="12.75">
      <c r="A17" s="33" t="s">
        <v>36</v>
      </c>
      <c r="D17" s="29"/>
      <c r="E17" s="2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>
        <f t="shared" si="3"/>
        <v>0</v>
      </c>
    </row>
    <row r="18" spans="1:17" s="4" customFormat="1" ht="12.75">
      <c r="A18" s="33" t="s">
        <v>37</v>
      </c>
      <c r="D18" s="29"/>
      <c r="E18" s="29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9">
        <f t="shared" si="3"/>
        <v>0</v>
      </c>
    </row>
    <row r="19" spans="1:17" s="4" customFormat="1" ht="12.75">
      <c r="A19" s="25" t="s">
        <v>38</v>
      </c>
      <c r="D19" s="29"/>
      <c r="E19" s="2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29">
        <f>SUM(E19:P19)+E106</f>
        <v>0</v>
      </c>
    </row>
    <row r="20" spans="1:17" s="4" customFormat="1" ht="12.75">
      <c r="A20" s="25" t="s">
        <v>39</v>
      </c>
      <c r="D20" s="29"/>
      <c r="E20" s="29"/>
      <c r="F20" s="37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9">
        <f t="shared" si="3"/>
        <v>0</v>
      </c>
    </row>
    <row r="21" spans="1:17" s="4" customFormat="1" ht="12.75">
      <c r="A21" s="38" t="s">
        <v>40</v>
      </c>
      <c r="D21" s="29"/>
      <c r="E21" s="29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9">
        <f t="shared" si="3"/>
        <v>0</v>
      </c>
    </row>
    <row r="22" spans="1:17" s="4" customFormat="1" ht="12.75">
      <c r="A22" s="4" t="s">
        <v>41</v>
      </c>
      <c r="D22" s="29"/>
      <c r="E22" s="2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9">
        <f t="shared" si="3"/>
        <v>0</v>
      </c>
    </row>
    <row r="23" spans="1:17" s="4" customFormat="1" ht="12.75">
      <c r="A23" s="39" t="s">
        <v>42</v>
      </c>
      <c r="B23" s="39"/>
      <c r="C23" s="39"/>
      <c r="D23" s="29"/>
      <c r="E23" s="2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9">
        <f t="shared" si="3"/>
        <v>0</v>
      </c>
    </row>
    <row r="24" spans="1:17" s="4" customFormat="1" ht="12.75">
      <c r="A24" s="40" t="s">
        <v>43</v>
      </c>
      <c r="B24" s="39"/>
      <c r="C24" s="39"/>
      <c r="D24" s="29"/>
      <c r="E24" s="41">
        <v>0</v>
      </c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>
        <f t="shared" si="3"/>
        <v>0</v>
      </c>
    </row>
    <row r="25" spans="1:17" s="4" customFormat="1" ht="12.75">
      <c r="A25" s="44"/>
      <c r="B25" s="3"/>
      <c r="C25" s="45" t="s">
        <v>44</v>
      </c>
      <c r="D25" s="46"/>
      <c r="E25" s="28">
        <f aca="true" t="shared" si="4" ref="E25:P25">SUM(E6:E24)</f>
        <v>0</v>
      </c>
      <c r="F25" s="28">
        <f t="shared" si="4"/>
        <v>0</v>
      </c>
      <c r="G25" s="28">
        <f t="shared" si="4"/>
        <v>0</v>
      </c>
      <c r="H25" s="28">
        <f t="shared" si="4"/>
        <v>0</v>
      </c>
      <c r="I25" s="28">
        <f t="shared" si="4"/>
        <v>0</v>
      </c>
      <c r="J25" s="28">
        <f t="shared" si="4"/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>SUM(Q6:Q24)</f>
        <v>0</v>
      </c>
    </row>
    <row r="26" spans="1:17" s="4" customFormat="1" ht="12.75">
      <c r="A26" s="47" t="s">
        <v>45</v>
      </c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s="4" customFormat="1" ht="12.75">
      <c r="A27" s="44" t="s">
        <v>46</v>
      </c>
      <c r="B27" s="3"/>
      <c r="C27" s="3"/>
      <c r="D27" s="51">
        <v>0</v>
      </c>
      <c r="E27" s="32">
        <f>D27</f>
        <v>0</v>
      </c>
      <c r="F27" s="32">
        <f>D27</f>
        <v>0</v>
      </c>
      <c r="G27" s="32">
        <f>D27</f>
        <v>0</v>
      </c>
      <c r="H27" s="32">
        <f>D27</f>
        <v>0</v>
      </c>
      <c r="I27" s="32">
        <f>D27</f>
        <v>0</v>
      </c>
      <c r="J27" s="32">
        <f>D27</f>
        <v>0</v>
      </c>
      <c r="K27" s="32">
        <f>D27</f>
        <v>0</v>
      </c>
      <c r="L27" s="32">
        <f>D27</f>
        <v>0</v>
      </c>
      <c r="M27" s="32">
        <f>D27</f>
        <v>0</v>
      </c>
      <c r="N27" s="32">
        <f>D27</f>
        <v>0</v>
      </c>
      <c r="O27" s="32">
        <f>D27</f>
        <v>0</v>
      </c>
      <c r="P27" s="52">
        <f>D27</f>
        <v>0</v>
      </c>
      <c r="Q27" s="29">
        <f>MIN((Q25*15%),SUM(E27:P27))</f>
        <v>0</v>
      </c>
    </row>
    <row r="28" spans="1:17" s="4" customFormat="1" ht="12.75">
      <c r="A28" s="25" t="s">
        <v>47</v>
      </c>
      <c r="D28" s="51"/>
      <c r="E28" s="32">
        <v>0</v>
      </c>
      <c r="F28" s="32">
        <f aca="true" t="shared" si="5" ref="F28:P33">E28</f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32">
        <f t="shared" si="5"/>
        <v>0</v>
      </c>
      <c r="P28" s="52">
        <f t="shared" si="5"/>
        <v>0</v>
      </c>
      <c r="Q28" s="29">
        <f>SUM(E28+F28+G28+H28+I28+J28+K28+L28+M28+N28+O28+P28)</f>
        <v>0</v>
      </c>
    </row>
    <row r="29" spans="1:17" s="4" customFormat="1" ht="12.75">
      <c r="A29" s="25" t="s">
        <v>48</v>
      </c>
      <c r="D29" s="51">
        <v>0</v>
      </c>
      <c r="E29" s="32">
        <f>D29*E4/E3</f>
        <v>0</v>
      </c>
      <c r="F29" s="32">
        <f>D29*F4/F3</f>
        <v>0</v>
      </c>
      <c r="G29" s="32">
        <f>D29*G4/G3</f>
        <v>0</v>
      </c>
      <c r="H29" s="32">
        <f>D29*H4/H3</f>
        <v>0</v>
      </c>
      <c r="I29" s="32">
        <f>D29*I4/I3</f>
        <v>0</v>
      </c>
      <c r="J29" s="32">
        <f>D29*J4/J3</f>
        <v>0</v>
      </c>
      <c r="K29" s="32">
        <f>D29*K4/K3</f>
        <v>0</v>
      </c>
      <c r="L29" s="32">
        <f>D29*L4/L3</f>
        <v>0</v>
      </c>
      <c r="M29" s="32">
        <f>D29*M4/M3</f>
        <v>0</v>
      </c>
      <c r="N29" s="32">
        <f>D29*N4/N3</f>
        <v>0</v>
      </c>
      <c r="O29" s="32">
        <f>D29*O4/O3</f>
        <v>0</v>
      </c>
      <c r="P29" s="32">
        <f>D29*P4/P3</f>
        <v>0</v>
      </c>
      <c r="Q29" s="29">
        <f>IF(E29+F29+G29+H29+I29+J29+K29+L29+M29+N29+O29+P29&gt;=15000,E29+F29+G29+H29+I29+J29+K29+L29+M29+N29+O29+P29-15000,0)</f>
        <v>0</v>
      </c>
    </row>
    <row r="30" spans="1:17" s="4" customFormat="1" ht="12.75">
      <c r="A30" s="25" t="s">
        <v>49</v>
      </c>
      <c r="D30" s="51"/>
      <c r="E30" s="32"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52">
        <f t="shared" si="5"/>
        <v>0</v>
      </c>
      <c r="Q30" s="29">
        <v>0</v>
      </c>
    </row>
    <row r="31" spans="1:17" s="4" customFormat="1" ht="12.75">
      <c r="A31" s="25" t="s">
        <v>50</v>
      </c>
      <c r="D31" s="51"/>
      <c r="E31" s="32"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5"/>
        <v>0</v>
      </c>
      <c r="O31" s="32">
        <f t="shared" si="5"/>
        <v>0</v>
      </c>
      <c r="P31" s="52">
        <f t="shared" si="5"/>
        <v>0</v>
      </c>
      <c r="Q31" s="29">
        <f>E31+F31+G31+H31+I31+J31+K31+L31+M31+N31+O31+P31</f>
        <v>0</v>
      </c>
    </row>
    <row r="32" spans="1:17" s="4" customFormat="1" ht="12.75">
      <c r="A32" s="25" t="s">
        <v>51</v>
      </c>
      <c r="D32" s="51"/>
      <c r="E32" s="32">
        <v>0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32">
        <f t="shared" si="5"/>
        <v>0</v>
      </c>
      <c r="P32" s="52">
        <f t="shared" si="5"/>
        <v>0</v>
      </c>
      <c r="Q32" s="29">
        <f>E32+F32+G32+H32+I32+J32+K32+L32+M32+N32+O32+P32</f>
        <v>0</v>
      </c>
    </row>
    <row r="33" spans="1:17" s="4" customFormat="1" ht="12.75">
      <c r="A33" s="53" t="s">
        <v>52</v>
      </c>
      <c r="B33" s="48"/>
      <c r="C33" s="48"/>
      <c r="D33" s="49"/>
      <c r="E33" s="54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52">
        <f t="shared" si="5"/>
        <v>0</v>
      </c>
      <c r="Q33" s="29">
        <v>0</v>
      </c>
    </row>
    <row r="34" spans="1:17" s="4" customFormat="1" ht="12.75">
      <c r="A34" s="55" t="s">
        <v>44</v>
      </c>
      <c r="B34" s="55"/>
      <c r="C34" s="55"/>
      <c r="D34" s="55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28">
        <f>SUM(Q25:Q33)</f>
        <v>0</v>
      </c>
    </row>
    <row r="35" spans="1:17" s="4" customFormat="1" ht="12.75">
      <c r="A35" s="53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4" customFormat="1" ht="12.75">
      <c r="A36" s="58" t="s">
        <v>53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9">
        <v>0</v>
      </c>
    </row>
    <row r="37" spans="1:17" s="4" customFormat="1" ht="12.75">
      <c r="A37" s="33" t="s">
        <v>54</v>
      </c>
      <c r="Q37" s="60">
        <v>0</v>
      </c>
    </row>
    <row r="38" spans="1:17" s="4" customFormat="1" ht="12.75">
      <c r="A38" s="61" t="s">
        <v>55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2">
        <f>Q34-Q36-Q37</f>
        <v>0</v>
      </c>
    </row>
    <row r="39" spans="1:17" s="4" customFormat="1" ht="12.75">
      <c r="A39" s="63" t="s">
        <v>56</v>
      </c>
      <c r="B39" s="64"/>
      <c r="C39" s="64"/>
      <c r="D39" s="6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s="4" customFormat="1" ht="12.75">
      <c r="A40" s="66" t="s">
        <v>57</v>
      </c>
      <c r="D40" s="5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s="4" customFormat="1" ht="12.75">
      <c r="A41" s="67" t="s">
        <v>58</v>
      </c>
      <c r="B41" s="68"/>
      <c r="C41" s="39"/>
      <c r="D41" s="5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1">
        <v>0</v>
      </c>
    </row>
    <row r="42" spans="1:17" s="4" customFormat="1" ht="12.75">
      <c r="A42" s="70" t="s">
        <v>59</v>
      </c>
      <c r="B42" s="71"/>
      <c r="D42" s="51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9">
        <v>0</v>
      </c>
    </row>
    <row r="43" spans="1:17" s="4" customFormat="1" ht="12.75">
      <c r="A43" s="72" t="s">
        <v>60</v>
      </c>
      <c r="B43" s="71"/>
      <c r="D43" s="5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9">
        <v>0</v>
      </c>
    </row>
    <row r="44" spans="1:17" s="4" customFormat="1" ht="12.75">
      <c r="A44" s="72" t="s">
        <v>61</v>
      </c>
      <c r="B44" s="71"/>
      <c r="D44" s="5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9">
        <v>0</v>
      </c>
    </row>
    <row r="45" spans="1:17" s="4" customFormat="1" ht="12.75">
      <c r="A45" s="72" t="s">
        <v>62</v>
      </c>
      <c r="B45" s="71"/>
      <c r="D45" s="51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60">
        <v>0</v>
      </c>
    </row>
    <row r="46" spans="1:17" s="4" customFormat="1" ht="12.75">
      <c r="A46" s="72" t="s">
        <v>63</v>
      </c>
      <c r="B46" s="71"/>
      <c r="D46" s="51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9">
        <v>0</v>
      </c>
    </row>
    <row r="47" spans="1:17" s="4" customFormat="1" ht="12.75">
      <c r="A47" s="4" t="s">
        <v>64</v>
      </c>
      <c r="B47" s="71"/>
      <c r="D47" s="5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9">
        <v>0</v>
      </c>
    </row>
    <row r="48" spans="1:17" s="4" customFormat="1" ht="12.75">
      <c r="A48" s="72" t="s">
        <v>65</v>
      </c>
      <c r="B48" s="71"/>
      <c r="D48" s="51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9">
        <v>0</v>
      </c>
    </row>
    <row r="49" spans="1:17" s="4" customFormat="1" ht="12.75">
      <c r="A49" s="4" t="s">
        <v>66</v>
      </c>
      <c r="B49" s="71"/>
      <c r="D49" s="5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9">
        <v>0</v>
      </c>
    </row>
    <row r="50" spans="1:17" s="4" customFormat="1" ht="12.75">
      <c r="A50" s="72" t="s">
        <v>67</v>
      </c>
      <c r="B50" s="71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9">
        <v>0</v>
      </c>
    </row>
    <row r="51" spans="1:17" s="4" customFormat="1" ht="12.75">
      <c r="A51" s="72" t="s">
        <v>68</v>
      </c>
      <c r="B51" s="71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9">
        <v>0</v>
      </c>
    </row>
    <row r="52" spans="1:17" s="4" customFormat="1" ht="12.75">
      <c r="A52" s="72" t="s">
        <v>69</v>
      </c>
      <c r="B52" s="71"/>
      <c r="C52" s="48"/>
      <c r="D52" s="73">
        <f>IF(D6&gt;6500,6500*12%,D6*12%)</f>
        <v>0</v>
      </c>
      <c r="E52" s="73">
        <f aca="true" t="shared" si="6" ref="E52:P52">IF(E6&gt;6500,6500*12%,E6*12%)</f>
        <v>0</v>
      </c>
      <c r="F52" s="73">
        <f t="shared" si="6"/>
        <v>0</v>
      </c>
      <c r="G52" s="73">
        <f t="shared" si="6"/>
        <v>0</v>
      </c>
      <c r="H52" s="73">
        <f t="shared" si="6"/>
        <v>0</v>
      </c>
      <c r="I52" s="73">
        <f t="shared" si="6"/>
        <v>0</v>
      </c>
      <c r="J52" s="73">
        <f t="shared" si="6"/>
        <v>0</v>
      </c>
      <c r="K52" s="73">
        <f t="shared" si="6"/>
        <v>0</v>
      </c>
      <c r="L52" s="73">
        <f t="shared" si="6"/>
        <v>0</v>
      </c>
      <c r="M52" s="73">
        <f t="shared" si="6"/>
        <v>0</v>
      </c>
      <c r="N52" s="73">
        <f t="shared" si="6"/>
        <v>0</v>
      </c>
      <c r="O52" s="73">
        <f t="shared" si="6"/>
        <v>0</v>
      </c>
      <c r="P52" s="73">
        <f t="shared" si="6"/>
        <v>0</v>
      </c>
      <c r="Q52" s="29">
        <f>SUM(E52:P52)</f>
        <v>0</v>
      </c>
    </row>
    <row r="53" spans="1:17" s="4" customFormat="1" ht="12.75">
      <c r="A53" s="25"/>
      <c r="D53" s="74" t="s">
        <v>44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8">
        <f>IF(SUM(Q41:Q52)&gt;=100000,100000,SUM(Q42:Q52))</f>
        <v>0</v>
      </c>
    </row>
    <row r="54" spans="1:17" s="4" customFormat="1" ht="12.75">
      <c r="A54" s="75" t="s">
        <v>70</v>
      </c>
      <c r="B54" s="76" t="s">
        <v>71</v>
      </c>
      <c r="C54" s="77"/>
      <c r="D54" s="7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32">
        <v>0</v>
      </c>
    </row>
    <row r="55" spans="1:17" s="4" customFormat="1" ht="12.75">
      <c r="A55" s="75" t="s">
        <v>70</v>
      </c>
      <c r="B55" s="76" t="s">
        <v>72</v>
      </c>
      <c r="C55" s="77"/>
      <c r="D55" s="7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32">
        <v>0</v>
      </c>
    </row>
    <row r="56" spans="1:17" s="4" customFormat="1" ht="12.75">
      <c r="A56" s="75" t="s">
        <v>73</v>
      </c>
      <c r="B56" s="77"/>
      <c r="C56" s="77"/>
      <c r="D56" s="7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2">
        <v>0</v>
      </c>
    </row>
    <row r="57" spans="1:17" s="4" customFormat="1" ht="12.75">
      <c r="A57" s="75" t="s">
        <v>74</v>
      </c>
      <c r="B57" s="77"/>
      <c r="C57" s="77"/>
      <c r="D57" s="7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32">
        <v>0</v>
      </c>
    </row>
    <row r="58" spans="1:17" s="4" customFormat="1" ht="12.75">
      <c r="A58" s="77" t="s">
        <v>75</v>
      </c>
      <c r="B58" s="77"/>
      <c r="D58" s="74"/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32">
        <f>SUM(E58:P58)</f>
        <v>0</v>
      </c>
    </row>
    <row r="59" spans="1:21" s="4" customFormat="1" ht="12.75">
      <c r="A59" s="47"/>
      <c r="B59" s="48"/>
      <c r="C59" s="48"/>
      <c r="D59" s="79" t="s">
        <v>44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80">
        <f>Q54+Q55+Q56+Q57+Q58</f>
        <v>0</v>
      </c>
      <c r="R59" s="81"/>
      <c r="S59" s="82"/>
      <c r="T59" s="82"/>
      <c r="U59" s="82"/>
    </row>
    <row r="60" spans="1:21" s="4" customFormat="1" ht="12.75">
      <c r="A60" s="44" t="s">
        <v>76</v>
      </c>
      <c r="B60" s="3"/>
      <c r="C60" s="3"/>
      <c r="D60" s="83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8">
        <f>Q38-Q53-Q59</f>
        <v>0</v>
      </c>
      <c r="R60" s="82"/>
      <c r="S60" s="82"/>
      <c r="T60" s="82"/>
      <c r="U60" s="82"/>
    </row>
    <row r="61" spans="1:21" s="4" customFormat="1" ht="12.75">
      <c r="A61" s="53" t="s">
        <v>77</v>
      </c>
      <c r="B61" s="48"/>
      <c r="C61" s="48"/>
      <c r="D61" s="4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54">
        <f>IF(Q60&gt;1000000,130000+0.3*(Q60-1000000),IF(AND(Q60&gt;500000,Q60&lt;=1000000),30000+0.2*(Q60-500000),IF(AND(Q60&gt;200000,Q60&lt;=500000),0.1*(Q60-200000),0)))</f>
        <v>0</v>
      </c>
      <c r="R61" s="82"/>
      <c r="S61" s="82"/>
      <c r="T61" s="82"/>
      <c r="U61" s="82"/>
    </row>
    <row r="62" spans="1:17" s="4" customFormat="1" ht="12.75">
      <c r="A62" s="25" t="s">
        <v>78</v>
      </c>
      <c r="D62" s="51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9">
        <f>ROUND(Q61*0.02,0)</f>
        <v>0</v>
      </c>
    </row>
    <row r="63" spans="1:17" s="4" customFormat="1" ht="12.75">
      <c r="A63" s="25" t="s">
        <v>79</v>
      </c>
      <c r="D63" s="5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9">
        <f>+ROUND(Q61*0.01,0)</f>
        <v>0</v>
      </c>
    </row>
    <row r="64" spans="1:17" s="4" customFormat="1" ht="12.75">
      <c r="A64" s="47" t="s">
        <v>80</v>
      </c>
      <c r="B64" s="48"/>
      <c r="C64" s="85">
        <f>C4</f>
        <v>42460</v>
      </c>
      <c r="D64" s="49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54">
        <f>ROUND(SUM(Q61:Q63),0)</f>
        <v>0</v>
      </c>
    </row>
    <row r="65" spans="1:17" s="4" customFormat="1" ht="12.75">
      <c r="A65" s="66" t="s">
        <v>81</v>
      </c>
      <c r="C65" s="85">
        <f>+C64</f>
        <v>42460</v>
      </c>
      <c r="D65" s="51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87">
        <f>Q82</f>
        <v>0</v>
      </c>
    </row>
    <row r="66" spans="1:20" s="4" customFormat="1" ht="12.75">
      <c r="A66" s="88" t="s">
        <v>82</v>
      </c>
      <c r="B66" s="3"/>
      <c r="C66" s="3"/>
      <c r="D66" s="8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>
        <f>Q64-Q65</f>
        <v>0</v>
      </c>
      <c r="T66" s="27"/>
    </row>
    <row r="67" spans="1:23" s="4" customFormat="1" ht="12.75">
      <c r="A67" s="92" t="s">
        <v>83</v>
      </c>
      <c r="B67" s="71"/>
      <c r="C67" s="71"/>
      <c r="D67" s="71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4">
        <f>Q66/12</f>
        <v>0</v>
      </c>
      <c r="R67" s="95"/>
      <c r="T67" s="27"/>
      <c r="W67" s="4" t="s">
        <v>84</v>
      </c>
    </row>
    <row r="68" spans="1:17" s="4" customFormat="1" ht="12.75">
      <c r="A68" s="96" t="s">
        <v>85</v>
      </c>
      <c r="B68" s="96"/>
      <c r="C68" s="96"/>
      <c r="E68" s="97" t="s">
        <v>12</v>
      </c>
      <c r="F68" s="97" t="s">
        <v>13</v>
      </c>
      <c r="G68" s="97" t="s">
        <v>14</v>
      </c>
      <c r="H68" s="97" t="s">
        <v>15</v>
      </c>
      <c r="I68" s="97" t="s">
        <v>86</v>
      </c>
      <c r="J68" s="97" t="s">
        <v>87</v>
      </c>
      <c r="K68" s="97" t="s">
        <v>88</v>
      </c>
      <c r="L68" s="97" t="s">
        <v>89</v>
      </c>
      <c r="M68" s="97" t="s">
        <v>90</v>
      </c>
      <c r="N68" s="97" t="s">
        <v>91</v>
      </c>
      <c r="O68" s="97" t="s">
        <v>92</v>
      </c>
      <c r="P68" s="97" t="s">
        <v>93</v>
      </c>
      <c r="Q68" s="98" t="s">
        <v>7</v>
      </c>
    </row>
    <row r="69" spans="1:17" s="4" customFormat="1" ht="12.75">
      <c r="A69" s="99" t="s">
        <v>94</v>
      </c>
      <c r="B69" s="99"/>
      <c r="C69" s="99"/>
      <c r="D69" s="100"/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f>SUM(E69:P69)</f>
        <v>0</v>
      </c>
    </row>
    <row r="70" spans="1:20" s="4" customFormat="1" ht="12.75">
      <c r="A70" s="99" t="s">
        <v>95</v>
      </c>
      <c r="B70" s="99"/>
      <c r="C70" s="99"/>
      <c r="D70" s="10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T70" s="102"/>
    </row>
    <row r="71" spans="1:20" s="4" customFormat="1" ht="12.75">
      <c r="A71" s="99"/>
      <c r="B71" s="30" t="s">
        <v>96</v>
      </c>
      <c r="C71" s="31"/>
      <c r="D71" s="100"/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101">
        <f>SUM(E71:P71)</f>
        <v>0</v>
      </c>
      <c r="T71" s="102"/>
    </row>
    <row r="72" spans="1:20" s="4" customFormat="1" ht="12.75">
      <c r="A72" s="99"/>
      <c r="B72" s="4" t="s">
        <v>97</v>
      </c>
      <c r="C72" s="31"/>
      <c r="D72" s="100"/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101">
        <f aca="true" t="shared" si="7" ref="Q72:Q78">SUM(E72:P72)</f>
        <v>0</v>
      </c>
      <c r="T72" s="102"/>
    </row>
    <row r="73" spans="1:20" s="4" customFormat="1" ht="12.75">
      <c r="A73" s="33"/>
      <c r="B73" s="4" t="s">
        <v>98</v>
      </c>
      <c r="D73" s="51"/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101">
        <f t="shared" si="7"/>
        <v>0</v>
      </c>
      <c r="T73" s="102"/>
    </row>
    <row r="74" spans="1:17" s="4" customFormat="1" ht="12.75">
      <c r="A74" s="33"/>
      <c r="B74" s="4" t="s">
        <v>99</v>
      </c>
      <c r="D74" s="51"/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101">
        <f t="shared" si="7"/>
        <v>0</v>
      </c>
    </row>
    <row r="75" spans="1:17" s="4" customFormat="1" ht="12.75">
      <c r="A75" s="33"/>
      <c r="B75" s="4" t="s">
        <v>100</v>
      </c>
      <c r="D75" s="51"/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101">
        <f t="shared" si="7"/>
        <v>0</v>
      </c>
    </row>
    <row r="76" spans="1:17" s="4" customFormat="1" ht="12.75">
      <c r="A76" s="33"/>
      <c r="B76" s="4" t="s">
        <v>101</v>
      </c>
      <c r="D76" s="51"/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101">
        <f t="shared" si="7"/>
        <v>0</v>
      </c>
    </row>
    <row r="77" spans="1:17" s="4" customFormat="1" ht="12.75">
      <c r="A77" s="33"/>
      <c r="B77" s="4" t="s">
        <v>102</v>
      </c>
      <c r="D77" s="51"/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101">
        <f t="shared" si="7"/>
        <v>0</v>
      </c>
    </row>
    <row r="78" spans="1:17" s="4" customFormat="1" ht="12.75">
      <c r="A78" s="33"/>
      <c r="B78" s="4" t="s">
        <v>41</v>
      </c>
      <c r="D78" s="51"/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101">
        <f t="shared" si="7"/>
        <v>0</v>
      </c>
    </row>
    <row r="79" spans="1:17" s="4" customFormat="1" ht="12.75">
      <c r="A79" s="33"/>
      <c r="D79" s="51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101"/>
    </row>
    <row r="80" spans="1:17" s="4" customFormat="1" ht="12.75">
      <c r="A80" s="33"/>
      <c r="D80" s="51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101"/>
    </row>
    <row r="81" spans="1:17" s="4" customFormat="1" ht="12.75">
      <c r="A81" s="33"/>
      <c r="D81" s="51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101"/>
    </row>
    <row r="82" spans="1:17" s="4" customFormat="1" ht="12.75">
      <c r="A82" s="33"/>
      <c r="D82" s="51"/>
      <c r="E82" s="103">
        <f>SUM(E72:E81)</f>
        <v>0</v>
      </c>
      <c r="F82" s="103">
        <f aca="true" t="shared" si="8" ref="F82:P82">SUM(F72:F81)</f>
        <v>0</v>
      </c>
      <c r="G82" s="103">
        <f t="shared" si="8"/>
        <v>0</v>
      </c>
      <c r="H82" s="103">
        <f t="shared" si="8"/>
        <v>0</v>
      </c>
      <c r="I82" s="103">
        <f t="shared" si="8"/>
        <v>0</v>
      </c>
      <c r="J82" s="103">
        <f t="shared" si="8"/>
        <v>0</v>
      </c>
      <c r="K82" s="103">
        <f t="shared" si="8"/>
        <v>0</v>
      </c>
      <c r="L82" s="103">
        <f t="shared" si="8"/>
        <v>0</v>
      </c>
      <c r="M82" s="103">
        <f t="shared" si="8"/>
        <v>0</v>
      </c>
      <c r="N82" s="103">
        <f t="shared" si="8"/>
        <v>0</v>
      </c>
      <c r="O82" s="103">
        <f t="shared" si="8"/>
        <v>0</v>
      </c>
      <c r="P82" s="103">
        <f t="shared" si="8"/>
        <v>0</v>
      </c>
      <c r="Q82" s="104">
        <f>E82+F82+G82+H82+I82+J82+K82+L82+M82+N82+O82+P82+Q71</f>
        <v>0</v>
      </c>
    </row>
    <row r="83" spans="1:17" s="4" customFormat="1" ht="3.75" customHeight="1">
      <c r="A83" s="3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s="4" customFormat="1" ht="12.75">
      <c r="A84" s="25" t="s">
        <v>103</v>
      </c>
      <c r="D84" s="105"/>
      <c r="E84" s="106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s="4" customFormat="1" ht="12.75">
      <c r="A85" s="25" t="s">
        <v>104</v>
      </c>
      <c r="E85" s="108">
        <f>IF(C8="M",E8,0)</f>
        <v>0</v>
      </c>
      <c r="F85" s="27">
        <f>IF(C8="M",F8,0)</f>
        <v>0</v>
      </c>
      <c r="G85" s="27">
        <f>IF(C8="M",G8,0)</f>
        <v>0</v>
      </c>
      <c r="H85" s="27">
        <f>IF(C8="M",H8,0)</f>
        <v>0</v>
      </c>
      <c r="I85" s="27">
        <f>IF(C8="M",I8,0)</f>
        <v>0</v>
      </c>
      <c r="J85" s="27">
        <f>IF(C8="M",J8,0)</f>
        <v>0</v>
      </c>
      <c r="K85" s="27">
        <f>IF(C8="M",K8,0)</f>
        <v>0</v>
      </c>
      <c r="L85" s="27">
        <f>IF(C8="M",L8,0)</f>
        <v>0</v>
      </c>
      <c r="M85" s="27">
        <f>IF(C8="M",M8,0)</f>
        <v>0</v>
      </c>
      <c r="N85" s="27">
        <f>IF(C8="M",N8,0)</f>
        <v>0</v>
      </c>
      <c r="O85" s="27">
        <f>IF(C8="M",O8,0)</f>
        <v>0</v>
      </c>
      <c r="P85" s="27">
        <f>IF(C8="M",P8,0)</f>
        <v>0</v>
      </c>
      <c r="Q85" s="27"/>
    </row>
    <row r="86" spans="1:17" s="4" customFormat="1" ht="12.75">
      <c r="A86" s="109" t="s">
        <v>105</v>
      </c>
      <c r="B86" s="105"/>
      <c r="C86" s="105"/>
      <c r="D86" s="105"/>
      <c r="E86" s="106">
        <f aca="true" t="shared" si="9" ref="E86:P86">E7</f>
        <v>0</v>
      </c>
      <c r="F86" s="106">
        <f t="shared" si="9"/>
        <v>0</v>
      </c>
      <c r="G86" s="106">
        <f t="shared" si="9"/>
        <v>0</v>
      </c>
      <c r="H86" s="106">
        <f t="shared" si="9"/>
        <v>0</v>
      </c>
      <c r="I86" s="106">
        <f t="shared" si="9"/>
        <v>0</v>
      </c>
      <c r="J86" s="106">
        <f t="shared" si="9"/>
        <v>0</v>
      </c>
      <c r="K86" s="106">
        <f t="shared" si="9"/>
        <v>0</v>
      </c>
      <c r="L86" s="106">
        <f t="shared" si="9"/>
        <v>0</v>
      </c>
      <c r="M86" s="106">
        <f t="shared" si="9"/>
        <v>0</v>
      </c>
      <c r="N86" s="106">
        <f t="shared" si="9"/>
        <v>0</v>
      </c>
      <c r="O86" s="106">
        <f t="shared" si="9"/>
        <v>0</v>
      </c>
      <c r="P86" s="106">
        <f t="shared" si="9"/>
        <v>0</v>
      </c>
      <c r="Q86" s="110">
        <f>SUM(E86:P86)</f>
        <v>0</v>
      </c>
    </row>
    <row r="87" spans="1:17" s="4" customFormat="1" ht="12.75">
      <c r="A87" s="25" t="s">
        <v>106</v>
      </c>
      <c r="E87" s="111">
        <f aca="true" t="shared" si="10" ref="E87:P87">MAX(E8-(E6*0.1),0)</f>
        <v>0</v>
      </c>
      <c r="F87" s="111">
        <f t="shared" si="10"/>
        <v>0</v>
      </c>
      <c r="G87" s="111">
        <f t="shared" si="10"/>
        <v>0</v>
      </c>
      <c r="H87" s="111">
        <f t="shared" si="10"/>
        <v>0</v>
      </c>
      <c r="I87" s="111">
        <f t="shared" si="10"/>
        <v>0</v>
      </c>
      <c r="J87" s="111">
        <f t="shared" si="10"/>
        <v>0</v>
      </c>
      <c r="K87" s="111">
        <f t="shared" si="10"/>
        <v>0</v>
      </c>
      <c r="L87" s="111">
        <f t="shared" si="10"/>
        <v>0</v>
      </c>
      <c r="M87" s="111">
        <f t="shared" si="10"/>
        <v>0</v>
      </c>
      <c r="N87" s="111">
        <f t="shared" si="10"/>
        <v>0</v>
      </c>
      <c r="O87" s="111">
        <f t="shared" si="10"/>
        <v>0</v>
      </c>
      <c r="P87" s="111">
        <f t="shared" si="10"/>
        <v>0</v>
      </c>
      <c r="Q87" s="110">
        <f>SUM(E87:P87)</f>
        <v>0</v>
      </c>
    </row>
    <row r="88" spans="1:17" s="4" customFormat="1" ht="12.75">
      <c r="A88" s="112" t="s">
        <v>107</v>
      </c>
      <c r="B88" s="113"/>
      <c r="C88" s="113"/>
      <c r="D88" s="113"/>
      <c r="E88" s="108">
        <f>E6*0.5</f>
        <v>0</v>
      </c>
      <c r="F88" s="108">
        <f aca="true" t="shared" si="11" ref="F88:P88">F6*0.5</f>
        <v>0</v>
      </c>
      <c r="G88" s="108">
        <f t="shared" si="11"/>
        <v>0</v>
      </c>
      <c r="H88" s="108">
        <f t="shared" si="11"/>
        <v>0</v>
      </c>
      <c r="I88" s="108">
        <f t="shared" si="11"/>
        <v>0</v>
      </c>
      <c r="J88" s="108">
        <f t="shared" si="11"/>
        <v>0</v>
      </c>
      <c r="K88" s="108">
        <f t="shared" si="11"/>
        <v>0</v>
      </c>
      <c r="L88" s="108">
        <f t="shared" si="11"/>
        <v>0</v>
      </c>
      <c r="M88" s="108">
        <f t="shared" si="11"/>
        <v>0</v>
      </c>
      <c r="N88" s="108">
        <f t="shared" si="11"/>
        <v>0</v>
      </c>
      <c r="O88" s="108">
        <f t="shared" si="11"/>
        <v>0</v>
      </c>
      <c r="P88" s="108">
        <f t="shared" si="11"/>
        <v>0</v>
      </c>
      <c r="Q88" s="110">
        <f>SUM(E88:P88)</f>
        <v>0</v>
      </c>
    </row>
    <row r="89" spans="1:17" s="4" customFormat="1" ht="12.75">
      <c r="A89" s="114" t="s">
        <v>108</v>
      </c>
      <c r="B89" s="115"/>
      <c r="C89" s="115"/>
      <c r="D89" s="115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>
        <f>MIN(Q86:Q88)</f>
        <v>0</v>
      </c>
    </row>
    <row r="90" spans="1:17" s="4" customFormat="1" ht="12.75">
      <c r="A90" s="109" t="s">
        <v>103</v>
      </c>
      <c r="B90" s="105"/>
      <c r="C90" s="105"/>
      <c r="D90" s="105"/>
      <c r="E90" s="106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s="4" customFormat="1" ht="12.75">
      <c r="A91" s="25" t="s">
        <v>109</v>
      </c>
      <c r="E91" s="111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s="4" customFormat="1" ht="12.75">
      <c r="A92" s="112" t="s">
        <v>110</v>
      </c>
      <c r="B92" s="113"/>
      <c r="C92" s="113"/>
      <c r="D92" s="113"/>
      <c r="E92" s="108">
        <f>IF(C8="N",E8,0)</f>
        <v>0</v>
      </c>
      <c r="F92" s="27">
        <f>IF(C8="N",F8,0)</f>
        <v>0</v>
      </c>
      <c r="G92" s="27">
        <f>IF(C8="N",G8,0)</f>
        <v>0</v>
      </c>
      <c r="H92" s="27">
        <f>IF(C8="N",H8,0)</f>
        <v>0</v>
      </c>
      <c r="I92" s="27">
        <f>IF(C8="N",I8,0)</f>
        <v>0</v>
      </c>
      <c r="J92" s="27">
        <f>IF(C8="N",J8,0)</f>
        <v>0</v>
      </c>
      <c r="K92" s="27">
        <f>IF(C8="N",K8,0)</f>
        <v>0</v>
      </c>
      <c r="L92" s="27">
        <f>IF(C8="N",L8,0)</f>
        <v>0</v>
      </c>
      <c r="M92" s="27">
        <f>IF(C8="N",M8,0)</f>
        <v>0</v>
      </c>
      <c r="N92" s="27">
        <f>IF(C8="N",N8,0)</f>
        <v>0</v>
      </c>
      <c r="O92" s="27">
        <f>IF(C8="N",O8,0)</f>
        <v>0</v>
      </c>
      <c r="P92" s="27">
        <f>IF(C8="N",P8,0)</f>
        <v>0</v>
      </c>
      <c r="Q92" s="117"/>
    </row>
    <row r="93" spans="1:17" s="4" customFormat="1" ht="12.75">
      <c r="A93" s="109" t="s">
        <v>105</v>
      </c>
      <c r="B93" s="105"/>
      <c r="C93" s="105"/>
      <c r="D93" s="105"/>
      <c r="E93" s="106">
        <f>E7</f>
        <v>0</v>
      </c>
      <c r="F93" s="106">
        <f aca="true" t="shared" si="12" ref="F93:P93">F7</f>
        <v>0</v>
      </c>
      <c r="G93" s="106">
        <f t="shared" si="12"/>
        <v>0</v>
      </c>
      <c r="H93" s="106">
        <f t="shared" si="12"/>
        <v>0</v>
      </c>
      <c r="I93" s="106">
        <f t="shared" si="12"/>
        <v>0</v>
      </c>
      <c r="J93" s="106">
        <f t="shared" si="12"/>
        <v>0</v>
      </c>
      <c r="K93" s="106">
        <f t="shared" si="12"/>
        <v>0</v>
      </c>
      <c r="L93" s="106">
        <f t="shared" si="12"/>
        <v>0</v>
      </c>
      <c r="M93" s="106">
        <f t="shared" si="12"/>
        <v>0</v>
      </c>
      <c r="N93" s="106">
        <f t="shared" si="12"/>
        <v>0</v>
      </c>
      <c r="O93" s="106">
        <f t="shared" si="12"/>
        <v>0</v>
      </c>
      <c r="P93" s="106">
        <f t="shared" si="12"/>
        <v>0</v>
      </c>
      <c r="Q93" s="110">
        <f>SUM(E93:P93)</f>
        <v>0</v>
      </c>
    </row>
    <row r="94" spans="1:17" s="4" customFormat="1" ht="12.75">
      <c r="A94" s="25" t="s">
        <v>106</v>
      </c>
      <c r="E94" s="111">
        <f aca="true" t="shared" si="13" ref="E94:P94">MAX(E8-(E6*0.1),0)</f>
        <v>0</v>
      </c>
      <c r="F94" s="111">
        <f t="shared" si="13"/>
        <v>0</v>
      </c>
      <c r="G94" s="111">
        <f t="shared" si="13"/>
        <v>0</v>
      </c>
      <c r="H94" s="111">
        <f t="shared" si="13"/>
        <v>0</v>
      </c>
      <c r="I94" s="111">
        <f t="shared" si="13"/>
        <v>0</v>
      </c>
      <c r="J94" s="111">
        <f t="shared" si="13"/>
        <v>0</v>
      </c>
      <c r="K94" s="111">
        <f t="shared" si="13"/>
        <v>0</v>
      </c>
      <c r="L94" s="111">
        <f t="shared" si="13"/>
        <v>0</v>
      </c>
      <c r="M94" s="111">
        <f t="shared" si="13"/>
        <v>0</v>
      </c>
      <c r="N94" s="111">
        <f t="shared" si="13"/>
        <v>0</v>
      </c>
      <c r="O94" s="111">
        <f t="shared" si="13"/>
        <v>0</v>
      </c>
      <c r="P94" s="111">
        <f t="shared" si="13"/>
        <v>0</v>
      </c>
      <c r="Q94" s="110">
        <f>SUM(E94:P94)</f>
        <v>0</v>
      </c>
    </row>
    <row r="95" spans="1:17" s="4" customFormat="1" ht="12.75">
      <c r="A95" s="112" t="s">
        <v>111</v>
      </c>
      <c r="B95" s="113"/>
      <c r="C95" s="113"/>
      <c r="D95" s="113"/>
      <c r="E95" s="108">
        <f>E6*0.4</f>
        <v>0</v>
      </c>
      <c r="F95" s="108">
        <f aca="true" t="shared" si="14" ref="F95:P95">F6*0.4</f>
        <v>0</v>
      </c>
      <c r="G95" s="108">
        <f t="shared" si="14"/>
        <v>0</v>
      </c>
      <c r="H95" s="108">
        <f t="shared" si="14"/>
        <v>0</v>
      </c>
      <c r="I95" s="108">
        <f t="shared" si="14"/>
        <v>0</v>
      </c>
      <c r="J95" s="108">
        <f t="shared" si="14"/>
        <v>0</v>
      </c>
      <c r="K95" s="108">
        <f t="shared" si="14"/>
        <v>0</v>
      </c>
      <c r="L95" s="108">
        <f t="shared" si="14"/>
        <v>0</v>
      </c>
      <c r="M95" s="108">
        <f t="shared" si="14"/>
        <v>0</v>
      </c>
      <c r="N95" s="108">
        <f t="shared" si="14"/>
        <v>0</v>
      </c>
      <c r="O95" s="108">
        <f t="shared" si="14"/>
        <v>0</v>
      </c>
      <c r="P95" s="108">
        <f t="shared" si="14"/>
        <v>0</v>
      </c>
      <c r="Q95" s="110">
        <f>SUM(E95:P95)</f>
        <v>0</v>
      </c>
    </row>
    <row r="96" spans="1:17" s="4" customFormat="1" ht="12.75">
      <c r="A96" s="114" t="s">
        <v>108</v>
      </c>
      <c r="B96" s="115"/>
      <c r="C96" s="115"/>
      <c r="D96" s="115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>
        <f>MIN(Q93:Q95)</f>
        <v>0</v>
      </c>
    </row>
    <row r="97" s="4" customFormat="1" ht="12.75"/>
    <row r="98" spans="1:17" s="4" customFormat="1" ht="12.75">
      <c r="A98" s="118" t="s">
        <v>112</v>
      </c>
      <c r="B98" s="118"/>
      <c r="C98" s="118"/>
      <c r="D98" s="77"/>
      <c r="E98" s="119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s="4" customFormat="1" ht="12.75">
      <c r="A99" s="120" t="s">
        <v>113</v>
      </c>
      <c r="B99" s="118"/>
      <c r="C99" s="118"/>
      <c r="D99" s="77"/>
      <c r="E99" s="121">
        <f>D6</f>
        <v>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s="4" customFormat="1" ht="12.75">
      <c r="A100" s="120" t="s">
        <v>114</v>
      </c>
      <c r="B100" s="118"/>
      <c r="C100" s="118"/>
      <c r="D100" s="77"/>
      <c r="E100" s="122">
        <v>0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s="4" customFormat="1" ht="12.75">
      <c r="A101" s="120" t="s">
        <v>115</v>
      </c>
      <c r="B101" s="120"/>
      <c r="C101" s="120"/>
      <c r="D101" s="77"/>
      <c r="E101" s="122">
        <f>+E99/30*E100</f>
        <v>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s="4" customFormat="1" ht="12.75">
      <c r="A102" s="120" t="s">
        <v>116</v>
      </c>
      <c r="B102" s="120"/>
      <c r="C102" s="120"/>
      <c r="D102" s="77"/>
      <c r="E102" s="122">
        <v>300000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s="4" customFormat="1" ht="12.75">
      <c r="A103" s="120" t="s">
        <v>117</v>
      </c>
      <c r="B103" s="120"/>
      <c r="C103" s="120"/>
      <c r="D103" s="77"/>
      <c r="E103" s="122">
        <f>E99*10</f>
        <v>0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s="4" customFormat="1" ht="12.75">
      <c r="A104" s="120" t="s">
        <v>118</v>
      </c>
      <c r="B104" s="120"/>
      <c r="C104" s="120"/>
      <c r="D104" s="77"/>
      <c r="E104" s="122">
        <f>+E103/300*E100</f>
        <v>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s="4" customFormat="1" ht="12.75">
      <c r="A105" s="123" t="s">
        <v>119</v>
      </c>
      <c r="B105" s="123"/>
      <c r="C105" s="123"/>
      <c r="D105" s="77"/>
      <c r="E105" s="122">
        <f>MIN(E101:E104)</f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s="4" customFormat="1" ht="12.75">
      <c r="A106" s="123" t="s">
        <v>120</v>
      </c>
      <c r="B106" s="123"/>
      <c r="C106" s="123"/>
      <c r="D106" s="77"/>
      <c r="E106" s="124">
        <f>E101-E105</f>
        <v>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 s="4" customFormat="1" ht="20.25" customHeight="1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7" ht="12.75">
      <c r="A108" s="118" t="s">
        <v>121</v>
      </c>
      <c r="B108" s="118"/>
      <c r="C108" s="118"/>
      <c r="D108" s="77"/>
      <c r="E108" s="119"/>
      <c r="G108" s="27"/>
    </row>
    <row r="109" spans="1:7" ht="12.75">
      <c r="A109" s="120" t="s">
        <v>113</v>
      </c>
      <c r="B109" s="118"/>
      <c r="C109" s="118"/>
      <c r="D109" s="77"/>
      <c r="E109" s="121">
        <f>D6</f>
        <v>0</v>
      </c>
      <c r="G109" s="27"/>
    </row>
    <row r="110" spans="1:5" ht="12.75">
      <c r="A110" s="120" t="s">
        <v>122</v>
      </c>
      <c r="B110" s="118"/>
      <c r="C110" s="118"/>
      <c r="D110" s="77"/>
      <c r="E110" s="121">
        <v>0</v>
      </c>
    </row>
    <row r="111" spans="1:5" ht="12.75">
      <c r="A111" s="120" t="s">
        <v>123</v>
      </c>
      <c r="B111" s="120"/>
      <c r="C111" s="120"/>
      <c r="D111" s="77"/>
      <c r="E111" s="122">
        <f>E109*15/26*E110</f>
        <v>0</v>
      </c>
    </row>
    <row r="112" spans="1:5" ht="12.75">
      <c r="A112" s="120" t="s">
        <v>116</v>
      </c>
      <c r="B112" s="120"/>
      <c r="C112" s="120"/>
      <c r="D112" s="77"/>
      <c r="E112" s="122" t="s">
        <v>124</v>
      </c>
    </row>
    <row r="113" spans="1:5" ht="12.75">
      <c r="A113" s="123" t="s">
        <v>119</v>
      </c>
      <c r="B113" s="123"/>
      <c r="C113" s="123"/>
      <c r="D113" s="77"/>
      <c r="E113" s="122">
        <f>MIN(E111:E112)</f>
        <v>0</v>
      </c>
    </row>
    <row r="114" spans="1:5" ht="12.75">
      <c r="A114" s="123" t="s">
        <v>125</v>
      </c>
      <c r="B114" s="123"/>
      <c r="C114" s="123"/>
      <c r="D114" s="77"/>
      <c r="E114" s="124">
        <f>E111-E113</f>
        <v>0</v>
      </c>
    </row>
  </sheetData>
  <sheetProtection selectLockedCells="1" selectUnlockedCells="1"/>
  <mergeCells count="17">
    <mergeCell ref="A1:Q1"/>
    <mergeCell ref="B2:E2"/>
    <mergeCell ref="G2:I2"/>
    <mergeCell ref="J2:K2"/>
    <mergeCell ref="L2:P2"/>
    <mergeCell ref="Q3:Q4"/>
    <mergeCell ref="A4:A5"/>
    <mergeCell ref="A34:D34"/>
    <mergeCell ref="A68:C68"/>
    <mergeCell ref="A69:C69"/>
    <mergeCell ref="A70:C70"/>
    <mergeCell ref="A98:C98"/>
    <mergeCell ref="A101:C101"/>
    <mergeCell ref="A102:C102"/>
    <mergeCell ref="A108:C108"/>
    <mergeCell ref="A111:C111"/>
    <mergeCell ref="A112:C112"/>
  </mergeCells>
  <dataValidations count="8">
    <dataValidation operator="lessThanOrEqual" allowBlank="1" showErrorMessage="1" sqref="E13:P14 D29:P29 Q59">
      <formula1>0</formula1>
    </dataValidation>
    <dataValidation type="whole" operator="lessThanOrEqual" allowBlank="1" showErrorMessage="1" sqref="Q55">
      <formula1>20000</formula1>
    </dataValidation>
    <dataValidation type="whole" operator="lessThanOrEqual" allowBlank="1" showErrorMessage="1" sqref="Q54">
      <formula1>15000</formula1>
    </dataValidation>
    <dataValidation type="whole" allowBlank="1" showErrorMessage="1" sqref="Q57">
      <formula1>0</formula1>
      <formula2>50000</formula2>
    </dataValidation>
    <dataValidation type="whole" operator="lessThanOrEqual" allowBlank="1" showErrorMessage="1" error="Allowed upto Rs.150,000/- only" sqref="Q36">
      <formula1>150000</formula1>
    </dataValidation>
    <dataValidation type="whole" operator="lessThanOrEqual" allowBlank="1" showErrorMessage="1" sqref="D14:D15 E15:Q15">
      <formula1>1100</formula1>
    </dataValidation>
    <dataValidation type="whole" allowBlank="1" showErrorMessage="1" sqref="Q45">
      <formula1>0</formula1>
      <formula2>70000</formula2>
    </dataValidation>
    <dataValidation operator="lessThanOrEqual" allowBlank="1" showErrorMessage="1" error="Allowed upto Rs.150,000/- only" sqref="Q37">
      <formula1>0</formula1>
    </dataValidation>
  </dataValidations>
  <printOptions/>
  <pageMargins left="0.5" right="0.32013888888888886" top="0.7798611111111111" bottom="0.4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54" sqref="B54"/>
    </sheetView>
  </sheetViews>
  <sheetFormatPr defaultColWidth="9.140625" defaultRowHeight="12.75"/>
  <cols>
    <col min="1" max="1" width="32.8515625" style="125" customWidth="1"/>
    <col min="2" max="2" width="9.8515625" style="125" customWidth="1"/>
    <col min="5" max="5" width="36.7109375" style="125" customWidth="1"/>
    <col min="6" max="6" width="15.57421875" style="125" customWidth="1"/>
    <col min="8" max="8" width="7.7109375" style="125" customWidth="1"/>
  </cols>
  <sheetData>
    <row r="1" spans="1:9" ht="18" customHeight="1">
      <c r="A1" s="126"/>
      <c r="B1" s="127"/>
      <c r="C1" s="127"/>
      <c r="D1" s="127"/>
      <c r="E1" s="128" t="s">
        <v>126</v>
      </c>
      <c r="F1" s="129"/>
      <c r="G1" s="127"/>
      <c r="H1" s="127"/>
      <c r="I1" s="130"/>
    </row>
    <row r="2" spans="1:9" ht="14.25" customHeight="1">
      <c r="A2" s="126"/>
      <c r="B2" s="127"/>
      <c r="C2" s="127"/>
      <c r="D2" s="127"/>
      <c r="E2" s="128" t="s">
        <v>127</v>
      </c>
      <c r="F2" s="129"/>
      <c r="G2" s="127"/>
      <c r="H2" s="127"/>
      <c r="I2" s="130"/>
    </row>
    <row r="3" spans="1:9" ht="15" customHeight="1">
      <c r="A3" s="126"/>
      <c r="B3" s="127"/>
      <c r="C3" s="127"/>
      <c r="D3" s="127"/>
      <c r="E3" s="128" t="s">
        <v>128</v>
      </c>
      <c r="F3" s="129"/>
      <c r="G3" s="127"/>
      <c r="H3" s="127"/>
      <c r="I3" s="130"/>
    </row>
    <row r="4" spans="1:9" ht="12.75" customHeight="1">
      <c r="A4" s="126"/>
      <c r="B4" s="127"/>
      <c r="C4" s="127"/>
      <c r="D4" s="127"/>
      <c r="E4" s="128" t="s">
        <v>129</v>
      </c>
      <c r="F4" s="129"/>
      <c r="G4" s="127"/>
      <c r="H4" s="127"/>
      <c r="I4" s="130"/>
    </row>
    <row r="5" spans="1:9" ht="12.75">
      <c r="A5" s="131"/>
      <c r="B5" s="132"/>
      <c r="C5" s="133" t="s">
        <v>130</v>
      </c>
      <c r="D5" s="133"/>
      <c r="E5" s="133"/>
      <c r="F5" s="134"/>
      <c r="G5" s="135"/>
      <c r="H5" s="127"/>
      <c r="I5" s="130"/>
    </row>
    <row r="6" spans="1:9" ht="12.75">
      <c r="A6" s="131"/>
      <c r="B6" s="136" t="s">
        <v>131</v>
      </c>
      <c r="C6" s="136"/>
      <c r="D6" s="136"/>
      <c r="E6" s="136"/>
      <c r="F6" s="136"/>
      <c r="G6" s="135"/>
      <c r="H6" s="135"/>
      <c r="I6" s="130"/>
    </row>
    <row r="7" spans="1:9" ht="12.75">
      <c r="A7" s="137" t="s">
        <v>132</v>
      </c>
      <c r="B7" s="138">
        <f>+MALE!B2</f>
        <v>0</v>
      </c>
      <c r="C7" s="138"/>
      <c r="D7" s="138"/>
      <c r="E7" s="139"/>
      <c r="F7" s="140" t="s">
        <v>133</v>
      </c>
      <c r="G7" s="140"/>
      <c r="H7" s="140"/>
      <c r="I7" s="140"/>
    </row>
    <row r="8" spans="1:9" ht="12.75">
      <c r="A8" s="137" t="s">
        <v>134</v>
      </c>
      <c r="B8" s="138">
        <f>+MALE!G2</f>
        <v>0</v>
      </c>
      <c r="C8" s="138"/>
      <c r="D8" s="138"/>
      <c r="E8" s="139"/>
      <c r="F8" s="140" t="s">
        <v>135</v>
      </c>
      <c r="G8" s="140"/>
      <c r="H8" s="140"/>
      <c r="I8" s="140"/>
    </row>
    <row r="9" spans="1:9" ht="12.75">
      <c r="A9" s="137" t="s">
        <v>136</v>
      </c>
      <c r="B9" s="141">
        <f>+MALE!C3</f>
        <v>42095</v>
      </c>
      <c r="C9" s="141"/>
      <c r="D9" s="139"/>
      <c r="E9" s="142" t="s">
        <v>8</v>
      </c>
      <c r="F9" s="143">
        <f>+MALE!C4</f>
        <v>42460</v>
      </c>
      <c r="G9" s="139"/>
      <c r="H9" s="139"/>
      <c r="I9" s="144"/>
    </row>
    <row r="10" spans="1:9" ht="12.75">
      <c r="A10" s="145" t="s">
        <v>137</v>
      </c>
      <c r="B10" s="146">
        <f>+B7</f>
        <v>0</v>
      </c>
      <c r="C10" s="146"/>
      <c r="D10" s="146"/>
      <c r="E10" s="147"/>
      <c r="F10" s="147"/>
      <c r="G10" s="147"/>
      <c r="H10" s="147" t="s">
        <v>138</v>
      </c>
      <c r="I10" s="148">
        <f>+MALE!Q2</f>
        <v>0</v>
      </c>
    </row>
    <row r="11" spans="1:9" ht="12.75">
      <c r="A11" s="149"/>
      <c r="B11" s="139"/>
      <c r="C11" s="139"/>
      <c r="D11" s="147"/>
      <c r="E11" s="142" t="s">
        <v>139</v>
      </c>
      <c r="F11" s="139"/>
      <c r="G11" s="139"/>
      <c r="H11" s="139"/>
      <c r="I11" s="150">
        <f>ROUND(MALE!Q61,0)</f>
        <v>0</v>
      </c>
    </row>
    <row r="12" spans="1:9" ht="12.75">
      <c r="A12" s="149" t="s">
        <v>24</v>
      </c>
      <c r="B12" s="139">
        <f>+MALE!Q6</f>
        <v>0</v>
      </c>
      <c r="C12" s="139"/>
      <c r="D12" s="147"/>
      <c r="E12" s="139" t="s">
        <v>78</v>
      </c>
      <c r="F12" s="139"/>
      <c r="G12" s="139"/>
      <c r="H12" s="139"/>
      <c r="I12" s="150">
        <f>ROUND(MALE!Q62,0)</f>
        <v>0</v>
      </c>
    </row>
    <row r="13" spans="1:9" ht="12.75">
      <c r="A13" s="149" t="s">
        <v>140</v>
      </c>
      <c r="B13" s="139">
        <f>+MALE!Q7</f>
        <v>0</v>
      </c>
      <c r="C13" s="139"/>
      <c r="D13" s="147"/>
      <c r="E13" s="139" t="s">
        <v>79</v>
      </c>
      <c r="F13" s="139"/>
      <c r="G13" s="139"/>
      <c r="H13" s="139"/>
      <c r="I13" s="150">
        <f>ROUND(MALE!Q63,0)</f>
        <v>0</v>
      </c>
    </row>
    <row r="14" spans="1:9" ht="12.75">
      <c r="A14" s="149" t="s">
        <v>28</v>
      </c>
      <c r="B14" s="139">
        <f>+MALE!Q9</f>
        <v>0</v>
      </c>
      <c r="C14" s="139"/>
      <c r="D14" s="147"/>
      <c r="E14" s="139"/>
      <c r="F14" s="139"/>
      <c r="G14" s="139"/>
      <c r="H14" s="139"/>
      <c r="I14" s="151"/>
    </row>
    <row r="15" spans="1:9" ht="12.75">
      <c r="A15" s="149" t="s">
        <v>141</v>
      </c>
      <c r="B15" s="139">
        <f>+MALE!Q11</f>
        <v>0</v>
      </c>
      <c r="C15" s="139"/>
      <c r="D15" s="147"/>
      <c r="E15" s="142" t="s">
        <v>142</v>
      </c>
      <c r="F15" s="139"/>
      <c r="G15" s="139"/>
      <c r="H15" s="139"/>
      <c r="I15" s="152">
        <f>ROUND(SUM(I11:I13),0)</f>
        <v>0</v>
      </c>
    </row>
    <row r="16" spans="1:9" ht="12.75">
      <c r="A16" s="149" t="s">
        <v>31</v>
      </c>
      <c r="B16" s="139">
        <f>+MALE!Q12</f>
        <v>0</v>
      </c>
      <c r="C16" s="139"/>
      <c r="D16" s="147"/>
      <c r="E16" s="139"/>
      <c r="F16" s="139"/>
      <c r="G16" s="139"/>
      <c r="H16" s="139"/>
      <c r="I16" s="144"/>
    </row>
    <row r="17" spans="1:9" ht="12.75">
      <c r="A17" s="149" t="s">
        <v>143</v>
      </c>
      <c r="B17" s="139">
        <f>+MALE!Q13</f>
        <v>0</v>
      </c>
      <c r="C17" s="139"/>
      <c r="D17" s="147"/>
      <c r="E17" s="139" t="s">
        <v>144</v>
      </c>
      <c r="F17" s="139"/>
      <c r="G17" s="139"/>
      <c r="H17" s="139"/>
      <c r="I17" s="144">
        <f>ROUND(MALE!Q65,0)</f>
        <v>0</v>
      </c>
    </row>
    <row r="18" spans="1:9" ht="12.75">
      <c r="A18" s="149" t="s">
        <v>35</v>
      </c>
      <c r="B18" s="139">
        <f>+MALE!Q16</f>
        <v>0</v>
      </c>
      <c r="C18" s="139"/>
      <c r="D18" s="147"/>
      <c r="E18" s="153" t="s">
        <v>145</v>
      </c>
      <c r="F18" s="139"/>
      <c r="G18" s="139"/>
      <c r="H18" s="139"/>
      <c r="I18" s="144">
        <f>MALE!Q71</f>
        <v>0</v>
      </c>
    </row>
    <row r="19" spans="1:9" ht="12.75">
      <c r="A19" s="149" t="s">
        <v>36</v>
      </c>
      <c r="B19" s="139">
        <f>+MALE!Q17</f>
        <v>0</v>
      </c>
      <c r="C19" s="139"/>
      <c r="D19" s="147"/>
      <c r="E19" s="139"/>
      <c r="F19" s="139"/>
      <c r="G19" s="139"/>
      <c r="H19" s="139"/>
      <c r="I19" s="151"/>
    </row>
    <row r="20" spans="1:9" ht="12.75">
      <c r="A20" s="149" t="s">
        <v>37</v>
      </c>
      <c r="B20" s="139">
        <f>+MALE!Q18</f>
        <v>0</v>
      </c>
      <c r="C20" s="139"/>
      <c r="D20" s="147"/>
      <c r="E20" s="142" t="s">
        <v>146</v>
      </c>
      <c r="F20" s="142"/>
      <c r="G20" s="142"/>
      <c r="H20" s="142"/>
      <c r="I20" s="152">
        <f>+I15-I17</f>
        <v>0</v>
      </c>
    </row>
    <row r="21" spans="1:9" ht="12.75">
      <c r="A21" s="149" t="s">
        <v>38</v>
      </c>
      <c r="B21" s="139">
        <f>+MALE!Q19</f>
        <v>0</v>
      </c>
      <c r="C21" s="139"/>
      <c r="D21" s="147"/>
      <c r="E21" s="139"/>
      <c r="F21" s="139"/>
      <c r="G21" s="139"/>
      <c r="H21" s="139"/>
      <c r="I21" s="144"/>
    </row>
    <row r="22" spans="1:9" ht="12.75">
      <c r="A22" s="149" t="s">
        <v>39</v>
      </c>
      <c r="B22" s="139">
        <f>+MALE!Q20</f>
        <v>0</v>
      </c>
      <c r="C22" s="139"/>
      <c r="D22" s="147"/>
      <c r="E22" s="139"/>
      <c r="F22" s="154" t="s">
        <v>147</v>
      </c>
      <c r="G22" s="155"/>
      <c r="H22" s="139"/>
      <c r="I22" s="144"/>
    </row>
    <row r="23" spans="1:9" ht="12.75">
      <c r="A23" s="149" t="s">
        <v>40</v>
      </c>
      <c r="B23" s="139">
        <f>+MALE!Q21</f>
        <v>0</v>
      </c>
      <c r="C23" s="139"/>
      <c r="D23" s="147"/>
      <c r="E23" s="139"/>
      <c r="F23" s="156" t="s">
        <v>148</v>
      </c>
      <c r="G23" s="156" t="s">
        <v>149</v>
      </c>
      <c r="H23" s="139"/>
      <c r="I23" s="144"/>
    </row>
    <row r="24" spans="1:9" ht="12.75">
      <c r="A24" s="149" t="s">
        <v>41</v>
      </c>
      <c r="B24" s="139">
        <f>MALE!Q22</f>
        <v>0</v>
      </c>
      <c r="C24" s="139"/>
      <c r="D24" s="147"/>
      <c r="E24" s="139" t="s">
        <v>150</v>
      </c>
      <c r="F24" s="139">
        <f>+MALE!Q86</f>
        <v>0</v>
      </c>
      <c r="G24" s="139">
        <f>+MALE!Q93</f>
        <v>0</v>
      </c>
      <c r="H24" s="139"/>
      <c r="I24" s="144"/>
    </row>
    <row r="25" spans="1:9" ht="12.75">
      <c r="A25" s="157" t="s">
        <v>48</v>
      </c>
      <c r="B25" s="158">
        <f>MALE!E29+MALE!F29+MALE!G29+MALE!H29+MALE!I29+MALE!J29+MALE!K29+MALE!L29+MALE!M29+MALE!N29+MALE!O29+MALE!P29</f>
        <v>0</v>
      </c>
      <c r="C25" s="139"/>
      <c r="D25" s="147"/>
      <c r="E25" s="139" t="s">
        <v>151</v>
      </c>
      <c r="F25" s="139">
        <f>+MALE!Q87</f>
        <v>0</v>
      </c>
      <c r="G25" s="139">
        <f>+MALE!Q94</f>
        <v>0</v>
      </c>
      <c r="H25" s="139"/>
      <c r="I25" s="144"/>
    </row>
    <row r="26" spans="1:9" ht="12.75">
      <c r="A26" s="157" t="s">
        <v>33</v>
      </c>
      <c r="B26" s="155">
        <f>MALE!Q14</f>
        <v>0</v>
      </c>
      <c r="C26" s="139"/>
      <c r="D26" s="147"/>
      <c r="E26" s="139" t="s">
        <v>152</v>
      </c>
      <c r="F26" s="155">
        <f>+MALE!Q88</f>
        <v>0</v>
      </c>
      <c r="G26" s="155">
        <f>+MALE!Q95</f>
        <v>0</v>
      </c>
      <c r="H26" s="139"/>
      <c r="I26" s="144"/>
    </row>
    <row r="27" spans="1:9" ht="12.75">
      <c r="A27" s="159" t="s">
        <v>153</v>
      </c>
      <c r="B27" s="142">
        <f>ROUND(SUM(B12:B26),0)</f>
        <v>0</v>
      </c>
      <c r="C27" s="139"/>
      <c r="D27" s="147"/>
      <c r="E27" s="139" t="s">
        <v>154</v>
      </c>
      <c r="F27" s="160">
        <f>MIN(F24:F26)</f>
        <v>0</v>
      </c>
      <c r="G27" s="160">
        <f>MIN(G24:G26)</f>
        <v>0</v>
      </c>
      <c r="H27" s="139"/>
      <c r="I27" s="144"/>
    </row>
    <row r="28" spans="1:9" ht="12.75">
      <c r="A28" s="159" t="s">
        <v>155</v>
      </c>
      <c r="B28" s="142"/>
      <c r="C28" s="139"/>
      <c r="D28" s="147"/>
      <c r="E28" s="139"/>
      <c r="F28" s="139"/>
      <c r="G28" s="139"/>
      <c r="H28" s="139"/>
      <c r="I28" s="144"/>
    </row>
    <row r="29" spans="1:9" ht="12.75">
      <c r="A29" s="149" t="s">
        <v>46</v>
      </c>
      <c r="B29" s="139">
        <f>+MALE!Q27</f>
        <v>0</v>
      </c>
      <c r="C29" s="139"/>
      <c r="D29" s="147"/>
      <c r="E29" s="139" t="s">
        <v>156</v>
      </c>
      <c r="F29" s="139"/>
      <c r="G29" s="139"/>
      <c r="H29" s="139"/>
      <c r="I29" s="161">
        <f>IF(+MALE!C7="M",+F27,+G27)</f>
        <v>0</v>
      </c>
    </row>
    <row r="30" spans="1:9" ht="12.75">
      <c r="A30" s="149" t="s">
        <v>49</v>
      </c>
      <c r="B30" s="139">
        <f>+MALE!Q30</f>
        <v>0</v>
      </c>
      <c r="C30" s="139"/>
      <c r="D30" s="147"/>
      <c r="E30" s="139"/>
      <c r="F30" s="139"/>
      <c r="G30" s="139"/>
      <c r="H30" s="139"/>
      <c r="I30" s="144"/>
    </row>
    <row r="31" spans="1:9" ht="12.75">
      <c r="A31" s="149" t="s">
        <v>51</v>
      </c>
      <c r="B31" s="139">
        <f>+MALE!Q32</f>
        <v>0</v>
      </c>
      <c r="C31" s="139"/>
      <c r="D31" s="147"/>
      <c r="E31" s="154" t="s">
        <v>157</v>
      </c>
      <c r="F31" s="139"/>
      <c r="G31" s="139"/>
      <c r="H31" s="139"/>
      <c r="I31" s="144"/>
    </row>
    <row r="32" spans="1:9" ht="12.75">
      <c r="A32" s="149" t="s">
        <v>52</v>
      </c>
      <c r="B32" s="139">
        <f>+MALE!Q33</f>
        <v>0</v>
      </c>
      <c r="C32" s="139"/>
      <c r="D32" s="147"/>
      <c r="E32" s="153" t="s">
        <v>158</v>
      </c>
      <c r="F32" s="158"/>
      <c r="G32" s="139"/>
      <c r="H32" s="139"/>
      <c r="I32" s="144">
        <f>MALE!Q41</f>
        <v>0</v>
      </c>
    </row>
    <row r="33" spans="1:9" ht="12.75">
      <c r="A33" s="162"/>
      <c r="B33" s="155"/>
      <c r="C33" s="139"/>
      <c r="D33" s="147"/>
      <c r="E33" s="139" t="s">
        <v>159</v>
      </c>
      <c r="F33" s="139"/>
      <c r="G33" s="139"/>
      <c r="H33" s="139"/>
      <c r="I33" s="144">
        <f>+MALE!Q52</f>
        <v>0</v>
      </c>
    </row>
    <row r="34" spans="1:9" ht="12.75">
      <c r="A34" s="159" t="s">
        <v>160</v>
      </c>
      <c r="B34" s="142">
        <f>ROUND(B27+SUM(B29:B32),0)</f>
        <v>0</v>
      </c>
      <c r="C34" s="139"/>
      <c r="D34" s="147"/>
      <c r="E34" s="139" t="s">
        <v>161</v>
      </c>
      <c r="F34" s="139"/>
      <c r="G34" s="139"/>
      <c r="H34" s="139"/>
      <c r="I34" s="144">
        <f>+MALE!Q42</f>
        <v>0</v>
      </c>
    </row>
    <row r="35" spans="1:9" ht="12.75">
      <c r="A35" s="149"/>
      <c r="B35" s="139"/>
      <c r="C35" s="139"/>
      <c r="D35" s="147"/>
      <c r="E35" s="139" t="s">
        <v>60</v>
      </c>
      <c r="F35" s="139"/>
      <c r="G35" s="139"/>
      <c r="H35" s="139"/>
      <c r="I35" s="144">
        <f>+MALE!Q43</f>
        <v>0</v>
      </c>
    </row>
    <row r="36" spans="1:9" ht="12.75">
      <c r="A36" s="149" t="s">
        <v>156</v>
      </c>
      <c r="B36" s="160">
        <f>-I29</f>
        <v>0</v>
      </c>
      <c r="C36" s="139"/>
      <c r="D36" s="147"/>
      <c r="E36" s="139" t="s">
        <v>61</v>
      </c>
      <c r="F36" s="139"/>
      <c r="G36" s="139"/>
      <c r="H36" s="139"/>
      <c r="I36" s="144">
        <f>+MALE!Q44</f>
        <v>0</v>
      </c>
    </row>
    <row r="37" spans="1:9" ht="12.75">
      <c r="A37" s="149" t="s">
        <v>162</v>
      </c>
      <c r="B37" s="160">
        <f>IF(B14&gt;=9600,-9600,-B14)</f>
        <v>0</v>
      </c>
      <c r="C37" s="139"/>
      <c r="D37" s="147"/>
      <c r="E37" s="139" t="s">
        <v>62</v>
      </c>
      <c r="F37" s="139"/>
      <c r="G37" s="139"/>
      <c r="H37" s="139"/>
      <c r="I37" s="144">
        <f>+MALE!Q45</f>
        <v>0</v>
      </c>
    </row>
    <row r="38" spans="1:12" ht="12.75">
      <c r="A38" s="149" t="s">
        <v>163</v>
      </c>
      <c r="B38" s="160">
        <f>-MIN(B25,15000)</f>
        <v>0</v>
      </c>
      <c r="C38" s="139"/>
      <c r="D38" s="147"/>
      <c r="E38" s="139" t="s">
        <v>63</v>
      </c>
      <c r="F38" s="139"/>
      <c r="G38" s="139"/>
      <c r="H38" s="139"/>
      <c r="I38" s="144">
        <f>+MALE!Q46</f>
        <v>0</v>
      </c>
      <c r="L38" s="26">
        <f>IF(L25&gt;=15000,-L25,0)</f>
        <v>0</v>
      </c>
    </row>
    <row r="39" spans="1:9" ht="12.75">
      <c r="A39" s="163"/>
      <c r="B39" s="164"/>
      <c r="C39" s="139"/>
      <c r="D39" s="147"/>
      <c r="E39" s="139" t="s">
        <v>64</v>
      </c>
      <c r="F39" s="139"/>
      <c r="G39" s="139"/>
      <c r="H39" s="139"/>
      <c r="I39" s="144">
        <f>+MALE!Q47</f>
        <v>0</v>
      </c>
    </row>
    <row r="40" spans="1:9" ht="12.75">
      <c r="A40" s="163"/>
      <c r="B40" s="164"/>
      <c r="C40" s="139"/>
      <c r="D40" s="147"/>
      <c r="E40" s="139" t="s">
        <v>164</v>
      </c>
      <c r="F40" s="139"/>
      <c r="G40" s="139"/>
      <c r="H40" s="139"/>
      <c r="I40" s="144">
        <f>+MALE!Q48</f>
        <v>0</v>
      </c>
    </row>
    <row r="41" spans="1:9" ht="12.75">
      <c r="A41" s="159" t="s">
        <v>165</v>
      </c>
      <c r="B41" s="165">
        <f>ROUND(B34+SUM(B36:B40),0)</f>
        <v>0</v>
      </c>
      <c r="C41" s="139"/>
      <c r="D41" s="147"/>
      <c r="E41" s="139" t="s">
        <v>66</v>
      </c>
      <c r="F41" s="139"/>
      <c r="G41" s="139"/>
      <c r="H41" s="139"/>
      <c r="I41" s="144">
        <f>+MALE!Q49</f>
        <v>0</v>
      </c>
    </row>
    <row r="42" spans="1:9" ht="12.75">
      <c r="A42" s="166" t="s">
        <v>166</v>
      </c>
      <c r="B42" s="153">
        <f>MALE!Q24</f>
        <v>0</v>
      </c>
      <c r="C42" s="139"/>
      <c r="D42" s="147"/>
      <c r="E42" s="139" t="s">
        <v>67</v>
      </c>
      <c r="F42" s="139"/>
      <c r="G42" s="139"/>
      <c r="H42" s="139"/>
      <c r="I42" s="144">
        <f>+MALE!Q50</f>
        <v>0</v>
      </c>
    </row>
    <row r="43" spans="1:9" ht="12.75">
      <c r="A43" s="162"/>
      <c r="B43" s="155"/>
      <c r="C43" s="139"/>
      <c r="D43" s="147"/>
      <c r="E43" s="139" t="s">
        <v>68</v>
      </c>
      <c r="F43" s="139"/>
      <c r="G43" s="139"/>
      <c r="H43" s="139"/>
      <c r="I43" s="144">
        <f>+MALE!Q51</f>
        <v>0</v>
      </c>
    </row>
    <row r="44" spans="1:9" ht="12.75">
      <c r="A44" s="159" t="s">
        <v>167</v>
      </c>
      <c r="B44" s="165">
        <f>B41+B42</f>
        <v>0</v>
      </c>
      <c r="C44" s="139"/>
      <c r="D44" s="147"/>
      <c r="E44" s="139" t="s">
        <v>168</v>
      </c>
      <c r="F44" s="139"/>
      <c r="G44" s="139"/>
      <c r="H44" s="139"/>
      <c r="I44" s="167">
        <f>IF(SUM(I32:I43)&gt;=100000,100000,SUM(I33:I43))</f>
        <v>0</v>
      </c>
    </row>
    <row r="45" spans="1:9" ht="12.75">
      <c r="A45" s="149" t="s">
        <v>169</v>
      </c>
      <c r="B45" s="139">
        <f>MALE!Q58</f>
        <v>0</v>
      </c>
      <c r="C45" s="139"/>
      <c r="D45" s="147"/>
      <c r="E45" s="139"/>
      <c r="F45" s="139"/>
      <c r="G45" s="139"/>
      <c r="H45" s="139"/>
      <c r="I45" s="144"/>
    </row>
    <row r="46" spans="1:9" ht="12.75">
      <c r="A46" s="162"/>
      <c r="B46" s="155"/>
      <c r="C46" s="139"/>
      <c r="D46" s="147"/>
      <c r="E46" s="158"/>
      <c r="F46" s="158"/>
      <c r="G46" s="158"/>
      <c r="H46" s="158"/>
      <c r="I46" s="168"/>
    </row>
    <row r="47" spans="1:9" ht="12.75">
      <c r="A47" s="159" t="s">
        <v>170</v>
      </c>
      <c r="B47" s="165">
        <f>+B44-B45</f>
        <v>0</v>
      </c>
      <c r="C47" s="139"/>
      <c r="D47" s="147"/>
      <c r="E47" s="139"/>
      <c r="F47" s="139"/>
      <c r="G47" s="139"/>
      <c r="H47" s="139"/>
      <c r="I47" s="144"/>
    </row>
    <row r="48" spans="1:9" ht="12.75">
      <c r="A48" s="157" t="s">
        <v>171</v>
      </c>
      <c r="B48" s="139">
        <f>-MALE!Q37</f>
        <v>0</v>
      </c>
      <c r="C48" s="139"/>
      <c r="D48" s="147"/>
      <c r="E48" s="154" t="s">
        <v>172</v>
      </c>
      <c r="F48" s="154"/>
      <c r="G48" s="154"/>
      <c r="H48" s="154"/>
      <c r="I48" s="169">
        <f>+I44+I45</f>
        <v>0</v>
      </c>
    </row>
    <row r="49" spans="1:9" ht="12.75">
      <c r="A49" s="157" t="s">
        <v>53</v>
      </c>
      <c r="B49" s="139">
        <f>-MALE!Q36</f>
        <v>0</v>
      </c>
      <c r="C49" s="139"/>
      <c r="D49" s="147"/>
      <c r="E49" s="139" t="s">
        <v>173</v>
      </c>
      <c r="F49" s="156" t="s">
        <v>174</v>
      </c>
      <c r="G49" s="170"/>
      <c r="H49" s="170"/>
      <c r="I49" s="156">
        <f>+MALE!E69</f>
        <v>0</v>
      </c>
    </row>
    <row r="50" spans="1:9" ht="12.75">
      <c r="A50" s="166" t="s">
        <v>175</v>
      </c>
      <c r="B50" s="153">
        <f>MALE!Q23</f>
        <v>0</v>
      </c>
      <c r="C50" s="139"/>
      <c r="D50" s="147"/>
      <c r="E50" s="139"/>
      <c r="F50" s="156" t="s">
        <v>176</v>
      </c>
      <c r="G50" s="170"/>
      <c r="H50" s="170"/>
      <c r="I50" s="156">
        <f>+MALE!F69</f>
        <v>0</v>
      </c>
    </row>
    <row r="51" spans="1:9" ht="12.75">
      <c r="A51" s="162"/>
      <c r="B51" s="155"/>
      <c r="C51" s="139"/>
      <c r="D51" s="147"/>
      <c r="E51" s="139"/>
      <c r="F51" s="156" t="s">
        <v>177</v>
      </c>
      <c r="G51" s="170"/>
      <c r="H51" s="170"/>
      <c r="I51" s="156">
        <f>+MALE!G69</f>
        <v>0</v>
      </c>
    </row>
    <row r="52" spans="1:9" ht="12.75">
      <c r="A52" s="159" t="s">
        <v>167</v>
      </c>
      <c r="B52" s="165">
        <f>ROUND(B47+SUM(B48:B50),0)</f>
        <v>0</v>
      </c>
      <c r="C52" s="139"/>
      <c r="D52" s="147"/>
      <c r="E52" s="139"/>
      <c r="F52" s="156" t="s">
        <v>178</v>
      </c>
      <c r="G52" s="170"/>
      <c r="H52" s="170"/>
      <c r="I52" s="156">
        <f>+MALE!H69</f>
        <v>0</v>
      </c>
    </row>
    <row r="53" spans="1:9" ht="12.75">
      <c r="A53" s="157" t="s">
        <v>57</v>
      </c>
      <c r="B53" s="139">
        <f>I44</f>
        <v>0</v>
      </c>
      <c r="C53" s="139"/>
      <c r="D53" s="147"/>
      <c r="E53" s="139"/>
      <c r="F53" s="156" t="s">
        <v>179</v>
      </c>
      <c r="G53" s="170"/>
      <c r="H53" s="170"/>
      <c r="I53" s="156">
        <f>+MALE!I69</f>
        <v>0</v>
      </c>
    </row>
    <row r="54" spans="1:9" ht="12.75">
      <c r="A54" s="157" t="s">
        <v>180</v>
      </c>
      <c r="B54" s="139" t="e">
        <f>MALE!#REF!</f>
        <v>#REF!</v>
      </c>
      <c r="C54" s="139"/>
      <c r="D54" s="147"/>
      <c r="E54" s="139"/>
      <c r="F54" s="156" t="s">
        <v>181</v>
      </c>
      <c r="G54" s="170"/>
      <c r="H54" s="170"/>
      <c r="I54" s="156">
        <f>+MALE!J69</f>
        <v>0</v>
      </c>
    </row>
    <row r="55" spans="1:9" ht="12.75">
      <c r="A55" s="157" t="s">
        <v>182</v>
      </c>
      <c r="B55" s="139">
        <f>MALE!Q54</f>
        <v>0</v>
      </c>
      <c r="C55" s="139"/>
      <c r="D55" s="147"/>
      <c r="E55" s="139"/>
      <c r="F55" s="156" t="s">
        <v>183</v>
      </c>
      <c r="G55" s="170"/>
      <c r="H55" s="170"/>
      <c r="I55" s="156">
        <f>+MALE!K69</f>
        <v>0</v>
      </c>
    </row>
    <row r="56" spans="1:9" ht="12.75">
      <c r="A56" s="157" t="s">
        <v>184</v>
      </c>
      <c r="B56" s="139">
        <f>MALE!Q55</f>
        <v>0</v>
      </c>
      <c r="C56" s="139"/>
      <c r="D56" s="147"/>
      <c r="E56" s="139"/>
      <c r="F56" s="156" t="s">
        <v>185</v>
      </c>
      <c r="G56" s="170"/>
      <c r="H56" s="170"/>
      <c r="I56" s="156">
        <f>+MALE!L69</f>
        <v>0</v>
      </c>
    </row>
    <row r="57" spans="1:9" ht="12.75">
      <c r="A57" s="157" t="s">
        <v>186</v>
      </c>
      <c r="B57" s="139">
        <f>MALE!Q56</f>
        <v>0</v>
      </c>
      <c r="C57" s="139"/>
      <c r="D57" s="147"/>
      <c r="E57" s="139"/>
      <c r="F57" s="156" t="s">
        <v>187</v>
      </c>
      <c r="G57" s="170"/>
      <c r="H57" s="170"/>
      <c r="I57" s="156">
        <f>+MALE!M69</f>
        <v>0</v>
      </c>
    </row>
    <row r="58" spans="1:9" ht="12.75">
      <c r="A58" s="171" t="s">
        <v>74</v>
      </c>
      <c r="B58" s="155">
        <f>MALE!Q57</f>
        <v>0</v>
      </c>
      <c r="C58" s="139"/>
      <c r="D58" s="147"/>
      <c r="E58" s="139"/>
      <c r="F58" s="156" t="s">
        <v>188</v>
      </c>
      <c r="G58" s="170"/>
      <c r="H58" s="170"/>
      <c r="I58" s="156">
        <f>+MALE!N69</f>
        <v>0</v>
      </c>
    </row>
    <row r="59" spans="1:9" ht="12.75">
      <c r="A59" s="159" t="s">
        <v>189</v>
      </c>
      <c r="B59" s="142" t="e">
        <f>ROUND(SUM(B53:B58),0)</f>
        <v>#REF!</v>
      </c>
      <c r="C59" s="139"/>
      <c r="D59" s="147"/>
      <c r="E59" s="139"/>
      <c r="F59" s="156" t="s">
        <v>190</v>
      </c>
      <c r="G59" s="170"/>
      <c r="H59" s="170"/>
      <c r="I59" s="156">
        <f>+MALE!O69</f>
        <v>0</v>
      </c>
    </row>
    <row r="60" spans="1:9" ht="12.75">
      <c r="A60" s="159"/>
      <c r="B60" s="142"/>
      <c r="C60" s="139"/>
      <c r="D60" s="147"/>
      <c r="E60" s="139"/>
      <c r="F60" s="156" t="s">
        <v>191</v>
      </c>
      <c r="G60" s="170"/>
      <c r="H60" s="170"/>
      <c r="I60" s="156">
        <f>+MALE!P69</f>
        <v>0</v>
      </c>
    </row>
    <row r="61" spans="1:9" ht="12.75">
      <c r="A61" s="159" t="s">
        <v>167</v>
      </c>
      <c r="B61" s="165" t="e">
        <f>ROUND(B52-B59,0)</f>
        <v>#REF!</v>
      </c>
      <c r="C61" s="139"/>
      <c r="D61" s="147"/>
      <c r="E61" s="139" t="s">
        <v>192</v>
      </c>
      <c r="F61" s="156"/>
      <c r="G61" s="170"/>
      <c r="H61" s="170"/>
      <c r="I61" s="156">
        <f>+MALE!Q72+MALE!Q73+MALE!Q74+MALE!Q75+MALE!Q76+MALE!Q77+MALE!Q78+MALE!Q79</f>
        <v>0</v>
      </c>
    </row>
    <row r="62" spans="1:9" ht="12.75">
      <c r="A62" s="159"/>
      <c r="B62" s="142"/>
      <c r="C62" s="139"/>
      <c r="D62" s="147"/>
      <c r="E62" s="139" t="s">
        <v>193</v>
      </c>
      <c r="F62" s="139"/>
      <c r="G62" s="138"/>
      <c r="H62" s="138"/>
      <c r="I62" s="144">
        <f>I18</f>
        <v>0</v>
      </c>
    </row>
    <row r="63" spans="1:9" ht="12.75">
      <c r="A63" s="172"/>
      <c r="B63" s="155"/>
      <c r="C63" s="155"/>
      <c r="D63" s="173"/>
      <c r="E63" s="154" t="s">
        <v>194</v>
      </c>
      <c r="F63" s="154"/>
      <c r="G63" s="154"/>
      <c r="H63" s="154"/>
      <c r="I63" s="169">
        <f>SUM(I49:I62)</f>
        <v>0</v>
      </c>
    </row>
  </sheetData>
  <sheetProtection selectLockedCells="1" selectUnlockedCells="1"/>
  <mergeCells count="10">
    <mergeCell ref="A1:A4"/>
    <mergeCell ref="C5:E5"/>
    <mergeCell ref="B6:F6"/>
    <mergeCell ref="B7:D7"/>
    <mergeCell ref="F7:I7"/>
    <mergeCell ref="B8:D8"/>
    <mergeCell ref="F8:I8"/>
    <mergeCell ref="B9:C9"/>
    <mergeCell ref="B10:D10"/>
    <mergeCell ref="G49:H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7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auditor1</dc:creator>
  <cp:keywords/>
  <dc:description/>
  <cp:lastModifiedBy/>
  <cp:lastPrinted>2011-03-31T10:07:31Z</cp:lastPrinted>
  <dcterms:created xsi:type="dcterms:W3CDTF">2006-04-11T10:28:17Z</dcterms:created>
  <dcterms:modified xsi:type="dcterms:W3CDTF">2015-06-17T10:01:46Z</dcterms:modified>
  <cp:category/>
  <cp:version/>
  <cp:contentType/>
  <cp:contentStatus/>
  <cp:revision>2</cp:revision>
</cp:coreProperties>
</file>